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1"/>
  </bookViews>
  <sheets>
    <sheet name="BS" sheetId="1" r:id="rId1"/>
    <sheet name="PL&amp;CF" sheetId="2" r:id="rId2"/>
    <sheet name="CE_Conso" sheetId="3" r:id="rId3"/>
    <sheet name="CE_Company" sheetId="4" r:id="rId4"/>
  </sheets>
  <definedNames>
    <definedName name="_xlnm.Print_Area" localSheetId="0">'BS'!$A$1:$L$73</definedName>
    <definedName name="_xlnm.Print_Area" localSheetId="3">'CE_Company'!$A$1:$K$22</definedName>
    <definedName name="_xlnm.Print_Area" localSheetId="2">'CE_Conso'!$A$1:$S$28</definedName>
    <definedName name="_xlnm.Print_Area" localSheetId="1">'PL&amp;CF'!$A$1:$L$150</definedName>
  </definedNames>
  <calcPr fullCalcOnLoad="1"/>
</workbook>
</file>

<file path=xl/sharedStrings.xml><?xml version="1.0" encoding="utf-8"?>
<sst xmlns="http://schemas.openxmlformats.org/spreadsheetml/2006/main" count="278" uniqueCount="207">
  <si>
    <t>บริษัท อาฟเตอร์ ยู จำกัด (มหาชน) และบริษัทย่อย</t>
  </si>
  <si>
    <t>งบแสดงฐานะการเงิน</t>
  </si>
  <si>
    <t>ณ วันที่ 31 ธันวาคม 2566</t>
  </si>
  <si>
    <t>(หน่วย: บาท)</t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</si>
  <si>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</si>
  <si>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</si>
  <si>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</si>
  <si>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</si>
  <si>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</si>
  <si>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</si>
  <si>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ลูกหนี้การค้าและลูกหนี้อื่น</t>
  </si>
  <si>
    <t>6, 8</t>
  </si>
  <si>
    <t xml:space="preserve">สินค้าคงเหลือ </t>
  </si>
  <si>
    <t>สินทรัพย์ทางการเงินหมุนเวียนอื่น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</si>
  <si>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</si>
  <si>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</si>
  <si>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</si>
  <si>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เงินฝากธนาคารที่มีภาระค้ำประกัน</t>
  </si>
  <si>
    <t>เงินลงทุนในบริษัทย่อย</t>
  </si>
  <si>
    <t>อสังหาริมทรัพย์เพื่อการลงทุน</t>
  </si>
  <si>
    <t xml:space="preserve">ที่ดิน อาคารและอุปกรณ์ </t>
  </si>
  <si>
    <t>สินทรัพย์สิทธิการใช้</t>
  </si>
  <si>
    <t>สินทรัพย์ไม่มีตัวตน</t>
  </si>
  <si>
    <t>เงินจ่ายล่วงหน้าค่าซื้อสินทรัพย์</t>
  </si>
  <si>
    <t>เงินประกันการเช่า</t>
  </si>
  <si>
    <t>สินทรัพย์ภาษีเงินได้รอการตัดบัญชี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</si>
  <si>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</si>
  <si>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</si>
  <si>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</si>
  <si>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</si>
  <si>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</si>
  <si>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</si>
  <si>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</si>
  <si>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6, 16</t>
  </si>
  <si>
    <t>หนี้สินตามสัญญาเช่าที่ถึงกำหนดชำระภายในหนึ่งปี</t>
  </si>
  <si>
    <t>ภาษีเงินได้ค้างจ่าย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</si>
  <si>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</si>
  <si>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</si>
  <si>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</si>
  <si>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หนี้สินตามสัญญาเช่า</t>
  </si>
  <si>
    <t>ประมาณการหนี้สินในการรื้อถอน</t>
  </si>
  <si>
    <t>สำรองผลประโยชน์ระยะยาวของพนักงาน</t>
  </si>
  <si>
    <t>หนี้สินไม่หมุนเวียนอื่น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</si>
  <si>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</si>
  <si>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</si>
  <si>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</si>
  <si>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</si>
  <si>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 </t>
  </si>
  <si>
    <t xml:space="preserve">      หุ้นสามัญ 815,625,000 หุ้น มูลค่าหุ้นละ 0.10 บาท</t>
  </si>
  <si>
    <t xml:space="preserve">   ทุนที่ออกและชำระแล้ว</t>
  </si>
  <si>
    <t xml:space="preserve">      หุ้นสามัญ 815,623,561 หุ้น มูลค่าหุ้นละ 0.10 บาท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</si>
  <si>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</si>
  <si>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</si>
  <si>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</si>
  <si>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</si>
  <si>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องค์ประกอบอื่นของส่วนของผู้ถือหุ้น</t>
  </si>
  <si>
    <t>ส่วนของผู้ถือหุ้นของบริษัทฯ</t>
  </si>
  <si>
    <t>ส่วนของผู้มีส่วนได้เสียที่ไม่มีอำนาจควบคุมของบริษัทย่อย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</si>
  <si>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</si>
  <si>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</si>
  <si>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</si>
  <si>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</t>
  </si>
  <si>
    <t>สำหรับปีสิ้นสุดวันที่ 31 ธันวาคม 2566</t>
  </si>
  <si>
    <t>รายได้</t>
  </si>
  <si>
    <t>รายได้จากสัญญาที่ทำกับลูกค้า</t>
  </si>
  <si>
    <t>รายได้อื่น</t>
  </si>
  <si>
    <t>รายได้เงินปันผล</t>
  </si>
  <si>
    <t>รวมรายได้</t>
  </si>
  <si>
    <t>ค่าใช้จ่าย</t>
  </si>
  <si>
    <t>ต้นทุนขาย</t>
  </si>
  <si>
    <t>ค่าใช้จ่ายในการขายและจัดจำหน่าย</t>
  </si>
  <si>
    <t>ค่าใช้จ่ายในการบริหาร</t>
  </si>
  <si>
    <t>รวมค่าใช้จ่าย</t>
  </si>
  <si>
    <t>กำไรจากกิจกรรมดำเนินงาน</t>
  </si>
  <si>
    <t>รายได้ทางการเงิน</t>
  </si>
  <si>
    <t>ต้นทุนทางการเงิน</t>
  </si>
  <si>
    <t>การแบ่งปันกำไร (ขาดทุน)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</si>
  <si>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</si>
  <si>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</si>
  <si>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กำไรต่อหุ้น</t>
  </si>
  <si>
    <t>กำไรต่อหุ้นขั้นพื้นฐาน</t>
  </si>
  <si>
    <t>งบกำไรขาดทุนเบ็ดเสร็จ</t>
  </si>
  <si>
    <t>กำไรขาดทุนเบ็ดเสร็จอื่น:</t>
  </si>
  <si>
    <t>รายการที่จะถูกบันทึกในส่วนของกำไรหรือขาดทุนในภายหลัง</t>
  </si>
  <si>
    <t xml:space="preserve">   ผลต่างของอัตราแลกเปลี่ยนจากการแปลงค่างบการเงิน</t>
  </si>
  <si>
    <t xml:space="preserve">      ที่เป็นเงินตราต่างประเทศ </t>
  </si>
  <si>
    <t>รายการที่จะไม่ถูกบันทึกในส่วนของกำไรหรือขาดทุนในภายหลัง</t>
  </si>
  <si>
    <t xml:space="preserve">   ผลกำไรจากการประมาณการตามหลักคณิตศาสตร์ประกันภัย -</t>
  </si>
  <si>
    <t xml:space="preserve">      สุทธิจากภาษีเงินได้</t>
  </si>
  <si>
    <t>กำไรขาดทุนเบ็ดเสร็จอื่นสำหรับปี</t>
  </si>
  <si>
    <t>กำไรขาดทุนเบ็ดเสร็จรวมสำหรับปี</t>
  </si>
  <si>
    <t>การแบ่งปันกำไรขาดทุนเบ็ดเสร็จรวม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</si>
  <si>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</si>
  <si>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</si>
  <si>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</si>
  <si>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</si>
  <si>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โอนกลับค่าเผื่อการลดมูลค่าของสินค้าคงเหลือ</t>
  </si>
  <si>
    <t xml:space="preserve">   ตัดจำหน่ายสินค้าเสื่อมสภาพ</t>
  </si>
  <si>
    <t xml:space="preserve">   ตัดจำหน่ายเงินจ่ายล่วงหน้า</t>
  </si>
  <si>
    <t xml:space="preserve">   ตัดจำหน่ายคอมพิวเตอร์ซอฟต์แวร์</t>
  </si>
  <si>
    <t xml:space="preserve">   การยินยอมการลดค่าเช่า</t>
  </si>
  <si>
    <t xml:space="preserve">   กำไรจากการเปลี่ยนแปลงและยกเลิกสัญญาเช่า</t>
  </si>
  <si>
    <t xml:space="preserve">   โอนกลับประมาณการต้นทุนรื้อถอน</t>
  </si>
  <si>
    <t xml:space="preserve">   สำรองผลประโยชน์ระยะยาวของพนักงาน</t>
  </si>
  <si>
    <t xml:space="preserve">   รายได้เงินปันผล</t>
  </si>
  <si>
    <t xml:space="preserve">   รายได้ทางการเงิน</t>
  </si>
  <si>
    <t xml:space="preserve">   ต้นทุนทางการเงิน</t>
  </si>
  <si>
    <t>กำไรจากการดำเนินงานก่อนการเปลี่ยนแปลงในสินทรัพย์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</si>
  <si>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</si>
  <si>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</si>
  <si>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</si>
  <si>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</si>
  <si>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</si>
  <si>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เงินประกันการเช่า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</si>
  <si>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</si>
  <si>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</si>
  <si>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หนี้สินไม่หมุนเวียนอื่น</t>
  </si>
  <si>
    <t>เงินสดจากกิจกรรมดำเนินงาน</t>
  </si>
  <si>
    <t xml:space="preserve">   รับดอกเบี้ย</t>
  </si>
  <si>
    <t xml:space="preserve">   จ่ายดอกเบี้ย</t>
  </si>
  <si>
    <t xml:space="preserve">   จ่ายค่ารื้อถอนสินทรัพย์</t>
  </si>
  <si>
    <t xml:space="preserve">   จ่ายผลประโยชน์ระยะยาวของพนักงาน</t>
  </si>
  <si>
    <t xml:space="preserve">   จ่ายภาษีเงินได้</t>
  </si>
  <si>
    <t>เงินสดสุทธิจากกิจกรรมดำเนินงาน</t>
  </si>
  <si>
    <t>งบกระแสเงินสด (ต่อ)</t>
  </si>
  <si>
    <t>กระแสเงินสดจากกิจกรรมลงทุน</t>
  </si>
  <si>
    <t>ซื้อเงินลงทุนในบริษัทย่อย</t>
  </si>
  <si>
    <t>เงินสดรับจากการจำหน่ายเงินลงทุนในกองทุนเปิดตราสารหนี้</t>
  </si>
  <si>
    <t xml:space="preserve">   และหุ้นกู้ที่มีอนุพันธ์แฝงระยะสั้น</t>
  </si>
  <si>
    <t>ซื้ออสังหาริมทรัพย์เพื่อการลงทุน</t>
  </si>
  <si>
    <t>ซื้อคอมพิวเตอร์ซอฟต์แวร์</t>
  </si>
  <si>
    <t>จ่ายเงินล่วงหน้าค่าซื้อสินทรัพย์</t>
  </si>
  <si>
    <t>เงินสดรับจากการจำหน่ายอุปกรณ์</t>
  </si>
  <si>
    <t>เงินปันผลรับ</t>
  </si>
  <si>
    <t>กระแสเงินสดจากกิจกรรมจัดหาเงิน</t>
  </si>
  <si>
    <t>ชำระคืนเงินต้นของหนี้สินตามสัญญาเช่า</t>
  </si>
  <si>
    <t>จ่ายเงินปันผล</t>
  </si>
  <si>
    <t>เงินสดสุทธิใช้ไปในกิจกรรมจัดหาเงิน</t>
  </si>
  <si>
    <t>ผลต่างจากการแปลงค่างบการเงินเพิ่มขึ้น (ลดลง)</t>
  </si>
  <si>
    <t>ข้อมูลกระแสเงินสดเปิดเผยเพิ่มเติม</t>
  </si>
  <si>
    <t>รายการที่มิใช่เงินสด</t>
  </si>
  <si>
    <t xml:space="preserve">   โอนเงินจ่ายล่วงหน้าค่าซื้อสินทรัพย์ไปบัญชีอาคารและอุปกรณ์</t>
  </si>
  <si>
    <t xml:space="preserve">   สินทรัพย์สิทธิการใช้เพิ่มขึ้นจากสัญญาเช่าใหม่</t>
  </si>
  <si>
    <t xml:space="preserve">   หนี้สินตามสัญญาเช่าเพิ่มขึ้นจากสัญญาเช่าใหม่</t>
  </si>
  <si>
    <t xml:space="preserve">      และยกเลิกสัญญาเช่า</t>
  </si>
  <si>
    <t xml:space="preserve">   เจ้าหนี้ค่างานก่อสร้างและซื้ออุปกรณ์</t>
  </si>
  <si>
    <t xml:space="preserve">   เงินปันผลค้างจ่าย</t>
  </si>
  <si>
    <t>งบแสดงการเปลี่ยนแปลงส่วนของผู้ถือหุ้น</t>
  </si>
  <si>
    <t>องค์ประกอบอื่น</t>
  </si>
  <si>
    <t>ของส่วนของผู้ถือหุ้น</t>
  </si>
  <si>
    <t>ผลต่างจาก</t>
  </si>
  <si>
    <t>รวม</t>
  </si>
  <si>
    <t>ส่วนของผู้มีส่วนได้เสีย</t>
  </si>
  <si>
    <t>ทุนเรือนหุ้นที่ออก</t>
  </si>
  <si>
    <t>ส่วนเกินมูลค่า</t>
  </si>
  <si>
    <t>จัดสรรแล้ว -</t>
  </si>
  <si>
    <t>การแปลงค่างบการเงิน</t>
  </si>
  <si>
    <t>ที่ไม่มีอำนาจควบคุม</t>
  </si>
  <si>
    <t>และชำระแล้ว</t>
  </si>
  <si>
    <t>หุ้นสามัญ</t>
  </si>
  <si>
    <t>สำรองตามกฎหมาย</t>
  </si>
  <si>
    <t>ยังไม่ได้จัดสรร</t>
  </si>
  <si>
    <t>ที่เป็นเงินตราต่างประเทศ</t>
  </si>
  <si>
    <t>ของบริษัทฯ</t>
  </si>
  <si>
    <t>ของบริษัทย่อย</t>
  </si>
  <si>
    <t>ยอดคงเหลือ ณ วันที่ 1 มกราคม 2565</t>
  </si>
  <si>
    <t xml:space="preserve">กำไร (ขาดทุน) สำหรับปี </t>
  </si>
  <si>
    <t xml:space="preserve">กำไรขาดทุนเบ็ดเสร็จรวมสำหรับปี </t>
  </si>
  <si>
    <t>ยอดคงเหลือ ณ วันที่ 31 ธันวาคม 2565</t>
  </si>
  <si>
    <t>ยอดคงเหลือ ณ วันที่ 1 มกราคม 2566</t>
  </si>
  <si>
    <t>ยอดคงเหลือ ณ วันที่ 31 ธันวาคม 2566</t>
  </si>
  <si>
    <t xml:space="preserve">จัดสรรแล้ว - </t>
  </si>
  <si>
    <t xml:space="preserve">กำไรสำหรับปี </t>
  </si>
  <si>
    <t>เงินปันผลจ่าย (หมายเหตุ 29)</t>
  </si>
  <si>
    <t>การเปลี่ยนแปลงสัดส่วนการถือหุ้น</t>
  </si>
  <si>
    <t xml:space="preserve">   ในบริษัทย่อย (หมายเหตุ 12)</t>
  </si>
  <si>
    <t>ส่วนต่ำกว่าทุน</t>
  </si>
  <si>
    <t>จากการเปลี่ยน</t>
  </si>
  <si>
    <t>สัดส่วนการถือหุ้น</t>
  </si>
  <si>
    <t>ในบริษัทย่อย</t>
  </si>
  <si>
    <t>สินทรัพย์ไม่หมุนเวียนอื่น</t>
  </si>
  <si>
    <t>ส่วนต่ำกว่าทุนจากการเปลี่ยนแปลงสัดส่วนการถือหุ้น</t>
  </si>
  <si>
    <t xml:space="preserve">   ในบริษัทย่อย</t>
  </si>
  <si>
    <t>เงินฝากประจำธนาคาร (เพิ่มขึ้น) ลดลง</t>
  </si>
  <si>
    <t xml:space="preserve">   สินทรัพย์ไม่หมุนเวียนอื่น</t>
  </si>
  <si>
    <t>กำไรก่อนค่าใช้จ่ายภาษีเงินได้</t>
  </si>
  <si>
    <t>ค่าใช้จ่ายภาษีเงินได้</t>
  </si>
  <si>
    <t>กำไรสำหรับปี</t>
  </si>
  <si>
    <t xml:space="preserve">   กำไรส่วนที่เป็นของผู้ถือหุ้นของบริษัทฯ</t>
  </si>
  <si>
    <t>กำไรก่อนภาษี</t>
  </si>
  <si>
    <t xml:space="preserve">   ขาดทุนจากการจำหน่ายและตัดจำหน่ายอุปกรณ์</t>
  </si>
  <si>
    <t>หนี้สินดำเนินงานเพิ่มขึ้น</t>
  </si>
  <si>
    <t>เงินสดจ่ายสินทรัพย์สิทธิการใช้</t>
  </si>
  <si>
    <t>เงินสดสุทธิใช้ไปในกิจกรรมลงทุน</t>
  </si>
  <si>
    <t>เงินสดและรายการเทียบเท่าเงินสดเพิ่มขึ้น (ลดลง) สุทธิ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</si>
  <si>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</si>
  <si>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</si>
  <si>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 xml:space="preserve">   สินทรัพย์สิทธิการใช้เพิ่มขึ้นจากการเปลี่ยนแปลงสัญญาเช่า</t>
  </si>
  <si>
    <t xml:space="preserve">   โอนกลับสำรองผลขาดทุนจากการด้อยค่าของสินทรัพย์</t>
  </si>
  <si>
    <t>รายการปรับกระทบยอดกำไรก่อนภาษีเป็นเงินสดรับ (จ่าย)</t>
  </si>
  <si>
    <t xml:space="preserve">   กำไรที่ยังไม่เกิดขึ้นจากเงินลงทุนในตราสารหนี้</t>
  </si>
  <si>
    <t xml:space="preserve">      ที่วัดมูลค่ายุติธรรมผ่านกำไรขาดทุน</t>
  </si>
  <si>
    <t xml:space="preserve">   กำไรจากการจำหน่ายเงินลงทุนในตราสารหนี้</t>
  </si>
  <si>
    <t>ซื้อเงินลงทุนในหุ้นกู้ที่มีอนุพันธ์แฝงระยะสั้น</t>
  </si>
  <si>
    <t xml:space="preserve">   หนี้สินตามสัญญาเช่าเพิ่มขึ้นจากการเปลี่ยนแปลงสัญญาเช่า</t>
  </si>
  <si>
    <t xml:space="preserve">กำไร(ขาดทุน) สำหรับปี </t>
  </si>
  <si>
    <t>ซื้อส่วนปรับปรุงอาคารและอุปกรณ์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</si>
</sst>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_([$€-2]\ * #,##0.00_);_([$€-2]\ * \(#,##0.00\);_([$€-2]\ * &quot;-&quot;??_);_(@_)"/>
    <numFmt numFmtId="167" formatCode="_(* #,##0.000_);_(* \(#,##0.000\);_(* &quot;-&quot;_);_(@_)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0"/>
      <name val="ApFont"/>
      <family val="0"/>
    </font>
    <font>
      <sz val="8"/>
      <name val="Arial"/>
      <family val="2"/>
    </font>
    <font>
      <i/>
      <sz val="16"/>
      <color indexed="8"/>
      <name val="Angsana New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8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left" vertical="center"/>
    </xf>
    <xf numFmtId="37" fontId="4" fillId="0" borderId="0" xfId="0" applyNumberFormat="1" applyFont="1" applyAlignment="1">
      <alignment horizontal="centerContinuous" vertical="center"/>
    </xf>
    <xf numFmtId="38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12" xfId="0" applyNumberFormat="1" applyFont="1" applyBorder="1" applyAlignment="1">
      <alignment horizontal="right" vertical="center"/>
    </xf>
    <xf numFmtId="37" fontId="4" fillId="0" borderId="0" xfId="0" applyNumberFormat="1" applyFont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37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39" fontId="4" fillId="0" borderId="0" xfId="0" applyNumberFormat="1" applyFont="1" applyAlignment="1">
      <alignment horizontal="left" vertical="center"/>
    </xf>
    <xf numFmtId="3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7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41" fontId="4" fillId="0" borderId="11" xfId="0" applyNumberFormat="1" applyFont="1" applyBorder="1" applyAlignment="1">
      <alignment horizontal="right" vertical="center"/>
    </xf>
    <xf numFmtId="37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38" fontId="6" fillId="0" borderId="0" xfId="0" applyNumberFormat="1" applyFont="1" applyAlignment="1">
      <alignment vertical="center"/>
    </xf>
    <xf numFmtId="38" fontId="11" fillId="0" borderId="0" xfId="0" applyNumberFormat="1" applyFont="1" applyAlignment="1">
      <alignment vertical="center"/>
    </xf>
    <xf numFmtId="38" fontId="4" fillId="0" borderId="11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4" fillId="0" borderId="14" xfId="0" applyNumberFormat="1" applyFont="1" applyBorder="1" applyAlignment="1">
      <alignment vertical="center"/>
    </xf>
    <xf numFmtId="43" fontId="3" fillId="0" borderId="0" xfId="42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1" fontId="4" fillId="0" borderId="0" xfId="42" applyNumberFormat="1" applyFont="1" applyFill="1" applyBorder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38" fontId="4" fillId="0" borderId="0" xfId="0" applyNumberFormat="1" applyFont="1" applyAlignment="1">
      <alignment vertical="top"/>
    </xf>
    <xf numFmtId="41" fontId="4" fillId="0" borderId="0" xfId="0" applyNumberFormat="1" applyFont="1" applyAlignment="1">
      <alignment horizontal="right" vertical="top"/>
    </xf>
    <xf numFmtId="9" fontId="4" fillId="0" borderId="0" xfId="60" applyFont="1" applyFill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65" fontId="4" fillId="0" borderId="11" xfId="0" applyNumberFormat="1" applyFont="1" applyBorder="1" applyAlignment="1">
      <alignment horizontal="right" vertical="top"/>
    </xf>
    <xf numFmtId="165" fontId="4" fillId="0" borderId="0" xfId="0" applyNumberFormat="1" applyFont="1" applyAlignment="1">
      <alignment vertical="top"/>
    </xf>
    <xf numFmtId="165" fontId="4" fillId="0" borderId="10" xfId="0" applyNumberFormat="1" applyFont="1" applyBorder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41" fontId="4" fillId="0" borderId="0" xfId="0" applyNumberFormat="1" applyFont="1" applyAlignment="1">
      <alignment vertical="top"/>
    </xf>
    <xf numFmtId="41" fontId="4" fillId="0" borderId="13" xfId="0" applyNumberFormat="1" applyFont="1" applyBorder="1" applyAlignment="1">
      <alignment horizontal="right" vertical="top"/>
    </xf>
    <xf numFmtId="166" fontId="4" fillId="0" borderId="0" xfId="0" applyNumberFormat="1" applyFont="1" applyAlignment="1">
      <alignment vertical="top"/>
    </xf>
    <xf numFmtId="41" fontId="4" fillId="0" borderId="11" xfId="0" applyNumberFormat="1" applyFont="1" applyBorder="1" applyAlignment="1">
      <alignment horizontal="right" vertical="top"/>
    </xf>
    <xf numFmtId="41" fontId="4" fillId="0" borderId="10" xfId="0" applyNumberFormat="1" applyFont="1" applyBorder="1" applyAlignment="1">
      <alignment horizontal="right" vertical="top"/>
    </xf>
    <xf numFmtId="41" fontId="3" fillId="0" borderId="0" xfId="0" applyNumberFormat="1" applyFont="1" applyAlignment="1">
      <alignment vertical="top"/>
    </xf>
    <xf numFmtId="41" fontId="3" fillId="0" borderId="0" xfId="0" applyNumberFormat="1" applyFont="1" applyAlignment="1">
      <alignment horizontal="right" vertical="top"/>
    </xf>
    <xf numFmtId="167" fontId="4" fillId="0" borderId="13" xfId="0" applyNumberFormat="1" applyFont="1" applyBorder="1" applyAlignment="1">
      <alignment horizontal="right" vertical="center"/>
    </xf>
    <xf numFmtId="37" fontId="4" fillId="6" borderId="0" xfId="0" applyNumberFormat="1" applyFont="1" applyFill="1" applyAlignment="1">
      <alignment vertical="center"/>
    </xf>
    <xf numFmtId="38" fontId="4" fillId="6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38" fontId="4" fillId="0" borderId="0" xfId="57" applyNumberFormat="1" applyFont="1" applyFill="1" applyAlignment="1">
      <alignment vertical="top"/>
      <protection/>
    </xf>
    <xf numFmtId="38" fontId="4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37" fontId="3" fillId="0" borderId="11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Q74"/>
  <sheetViews>
    <sheetView showGridLines="0" view="pageBreakPreview" zoomScale="80" zoomScaleSheetLayoutView="80" zoomScalePageLayoutView="0" workbookViewId="0" topLeftCell="A1">
      <selection activeCell="F16" sqref="F16"/>
    </sheetView>
  </sheetViews>
  <sheetFormatPr defaultColWidth="12.7109375" defaultRowHeight="24" customHeight="1"/>
  <cols>
    <col min="1" max="1" width="13.57421875" style="28" customWidth="1"/>
    <col min="2" max="2" width="19.28125" style="28" customWidth="1"/>
    <col min="3" max="3" width="7.7109375" style="28" customWidth="1"/>
    <col min="4" max="4" width="7.57421875" style="28" customWidth="1"/>
    <col min="5" max="5" width="1.421875" style="28" customWidth="1"/>
    <col min="6" max="6" width="14.00390625" style="71" customWidth="1"/>
    <col min="7" max="7" width="1.421875" style="28" customWidth="1"/>
    <col min="8" max="8" width="14.00390625" style="28" customWidth="1"/>
    <col min="9" max="9" width="1.421875" style="15" customWidth="1"/>
    <col min="10" max="10" width="14.00390625" style="70" customWidth="1"/>
    <col min="11" max="11" width="1.421875" style="15" customWidth="1"/>
    <col min="12" max="12" width="14.00390625" style="15" customWidth="1"/>
    <col min="13" max="13" width="8.57421875" style="28" customWidth="1"/>
    <col min="14" max="14" width="12.7109375" style="28" customWidth="1"/>
    <col min="15" max="16384" width="12.7109375" style="28" customWidth="1"/>
  </cols>
  <sheetData>
    <row r="1" spans="1:12" s="6" customFormat="1" ht="24" customHeight="1">
      <c r="A1" s="6" t="s">
        <v>0</v>
      </c>
      <c r="I1" s="17"/>
      <c r="J1" s="17"/>
      <c r="K1" s="17"/>
      <c r="L1" s="17"/>
    </row>
    <row r="2" spans="1:12" s="6" customFormat="1" ht="24" customHeight="1">
      <c r="A2" s="6" t="s">
        <v>1</v>
      </c>
      <c r="I2" s="17"/>
      <c r="J2" s="17"/>
      <c r="K2" s="17"/>
      <c r="L2" s="17"/>
    </row>
    <row r="3" spans="1:12" s="6" customFormat="1" ht="24" customHeight="1">
      <c r="A3" s="6" t="s">
        <v>2</v>
      </c>
      <c r="I3" s="17"/>
      <c r="J3" s="17"/>
      <c r="K3" s="17"/>
      <c r="L3" s="17"/>
    </row>
    <row r="4" spans="2:12" ht="24" customHeight="1">
      <c r="B4" s="8"/>
      <c r="C4" s="8"/>
      <c r="D4" s="8"/>
      <c r="E4" s="8"/>
      <c r="F4" s="8"/>
      <c r="G4" s="8"/>
      <c r="H4" s="8"/>
      <c r="I4" s="9"/>
      <c r="J4" s="7"/>
      <c r="K4" s="9"/>
      <c r="L4" s="30" t="s">
        <v>3</v>
      </c>
    </row>
    <row r="5" spans="1:12" ht="24" customHeight="1">
      <c r="A5" s="7"/>
      <c r="B5" s="8"/>
      <c r="C5" s="8"/>
      <c r="D5" s="8"/>
      <c r="E5" s="8"/>
      <c r="F5" s="93" t="s">
        <v>4</v>
      </c>
      <c r="G5" s="93"/>
      <c r="H5" s="93"/>
      <c r="I5" s="10"/>
      <c r="J5" s="92" t="s">
        <v>5</v>
      </c>
      <c r="K5" s="92"/>
      <c r="L5" s="92"/>
    </row>
    <row r="6" spans="1:12" ht="24" customHeight="1">
      <c r="A6" s="8"/>
      <c r="B6" s="8"/>
      <c r="C6" s="8"/>
      <c r="D6" s="35" t="s">
        <v>6</v>
      </c>
      <c r="E6" s="4"/>
      <c r="F6" s="12">
        <v>2566</v>
      </c>
      <c r="G6" s="11"/>
      <c r="H6" s="12">
        <v>2565</v>
      </c>
      <c r="I6" s="11"/>
      <c r="J6" s="12">
        <v>2566</v>
      </c>
      <c r="K6" s="11"/>
      <c r="L6" s="12">
        <v>2565</v>
      </c>
    </row>
    <row r="7" spans="1:12" ht="24" customHeight="1">
      <c r="A7" s="36" t="s">
        <v>7</v>
      </c>
      <c r="D7" s="9"/>
      <c r="E7" s="9"/>
      <c r="F7" s="9"/>
      <c r="G7" s="9"/>
      <c r="H7" s="9"/>
      <c r="J7" s="25"/>
      <c r="L7" s="25"/>
    </row>
    <row r="8" spans="1:12" ht="24" customHeight="1">
      <c r="A8" s="36" t="s">
        <v>8</v>
      </c>
      <c r="F8" s="27"/>
      <c r="H8" s="27"/>
      <c r="I8" s="27"/>
      <c r="J8" s="27"/>
      <c r="K8" s="27"/>
      <c r="L8" s="27"/>
    </row>
    <row r="9" spans="1:12" ht="24" customHeight="1">
      <c r="A9" s="28" t="s">
        <v>9</v>
      </c>
      <c r="C9" s="4"/>
      <c r="D9" s="1">
        <v>7</v>
      </c>
      <c r="E9" s="1"/>
      <c r="F9" s="80">
        <v>160869892</v>
      </c>
      <c r="G9" s="48"/>
      <c r="H9" s="27">
        <v>174663045</v>
      </c>
      <c r="I9" s="48"/>
      <c r="J9" s="27">
        <v>129302513</v>
      </c>
      <c r="K9" s="48"/>
      <c r="L9" s="27">
        <v>162626007</v>
      </c>
    </row>
    <row r="10" spans="1:12" ht="24" customHeight="1">
      <c r="A10" s="28" t="s">
        <v>10</v>
      </c>
      <c r="C10" s="4"/>
      <c r="D10" s="1" t="s">
        <v>11</v>
      </c>
      <c r="E10" s="1"/>
      <c r="F10" s="27">
        <v>17234264</v>
      </c>
      <c r="G10" s="48"/>
      <c r="H10" s="27">
        <v>24355095</v>
      </c>
      <c r="I10" s="48"/>
      <c r="J10" s="27">
        <v>32143345</v>
      </c>
      <c r="K10" s="48"/>
      <c r="L10" s="27">
        <v>22007040</v>
      </c>
    </row>
    <row r="11" spans="1:12" ht="24" customHeight="1">
      <c r="A11" s="28" t="s">
        <v>12</v>
      </c>
      <c r="C11" s="4"/>
      <c r="D11" s="1">
        <v>9</v>
      </c>
      <c r="E11" s="1"/>
      <c r="F11" s="27">
        <v>65126902</v>
      </c>
      <c r="G11" s="48"/>
      <c r="H11" s="27">
        <v>47527319</v>
      </c>
      <c r="I11" s="48"/>
      <c r="J11" s="52">
        <v>59137705</v>
      </c>
      <c r="K11" s="48"/>
      <c r="L11" s="52">
        <v>41014324</v>
      </c>
    </row>
    <row r="12" spans="1:14" ht="24" customHeight="1">
      <c r="A12" s="28" t="s">
        <v>13</v>
      </c>
      <c r="C12" s="4"/>
      <c r="D12" s="1">
        <v>10</v>
      </c>
      <c r="E12" s="1"/>
      <c r="F12" s="27">
        <v>300057589</v>
      </c>
      <c r="G12" s="48"/>
      <c r="H12" s="27">
        <v>229358941</v>
      </c>
      <c r="I12" s="48"/>
      <c r="J12" s="27">
        <v>291221166</v>
      </c>
      <c r="K12" s="48"/>
      <c r="L12" s="27">
        <v>220718941</v>
      </c>
      <c r="N12" s="27"/>
    </row>
    <row r="13" spans="1:12" ht="24" customHeight="1">
      <c r="A13" s="28" t="s">
        <v>14</v>
      </c>
      <c r="C13" s="4"/>
      <c r="D13" s="1"/>
      <c r="E13" s="1"/>
      <c r="F13" s="80">
        <f>16626121</f>
        <v>16626121</v>
      </c>
      <c r="G13" s="48"/>
      <c r="H13" s="27">
        <v>11942502</v>
      </c>
      <c r="I13" s="48"/>
      <c r="J13" s="27">
        <v>14827359</v>
      </c>
      <c r="K13" s="48"/>
      <c r="L13" s="27">
        <v>9752038</v>
      </c>
    </row>
    <row r="14" spans="1:12" ht="24" customHeight="1">
      <c r="A14" s="36" t="s">
        <v>15</v>
      </c>
      <c r="D14" s="1"/>
      <c r="E14" s="1"/>
      <c r="F14" s="14">
        <f>SUM(F9:F13)</f>
        <v>559914768</v>
      </c>
      <c r="G14" s="48"/>
      <c r="H14" s="14">
        <f>SUM(H9:H13)</f>
        <v>487846902</v>
      </c>
      <c r="I14" s="48"/>
      <c r="J14" s="14">
        <f>SUM(J9:J13)</f>
        <v>526632088</v>
      </c>
      <c r="K14" s="27"/>
      <c r="L14" s="14">
        <f>SUM(L9:L13)</f>
        <v>456118350</v>
      </c>
    </row>
    <row r="15" spans="1:12" ht="24" customHeight="1">
      <c r="A15" s="36" t="s">
        <v>16</v>
      </c>
      <c r="D15" s="1"/>
      <c r="E15" s="1"/>
      <c r="F15" s="27"/>
      <c r="G15" s="48"/>
      <c r="H15" s="27"/>
      <c r="I15" s="27"/>
      <c r="J15" s="27"/>
      <c r="K15" s="27"/>
      <c r="L15" s="27"/>
    </row>
    <row r="16" spans="1:13" ht="24" customHeight="1">
      <c r="A16" s="28" t="s">
        <v>17</v>
      </c>
      <c r="D16" s="1">
        <v>11</v>
      </c>
      <c r="E16" s="1"/>
      <c r="F16" s="27">
        <v>200000</v>
      </c>
      <c r="G16" s="48"/>
      <c r="H16" s="27">
        <v>200000</v>
      </c>
      <c r="I16" s="48"/>
      <c r="J16" s="27">
        <v>200000</v>
      </c>
      <c r="K16" s="48"/>
      <c r="L16" s="27">
        <v>200000</v>
      </c>
      <c r="M16" s="48"/>
    </row>
    <row r="17" spans="1:13" ht="24" customHeight="1">
      <c r="A17" s="28" t="s">
        <v>18</v>
      </c>
      <c r="D17" s="1">
        <v>12</v>
      </c>
      <c r="E17" s="1"/>
      <c r="F17" s="27">
        <v>0</v>
      </c>
      <c r="G17" s="48"/>
      <c r="H17" s="27">
        <v>0</v>
      </c>
      <c r="I17" s="48"/>
      <c r="J17" s="27">
        <v>33998633</v>
      </c>
      <c r="K17" s="48"/>
      <c r="L17" s="27">
        <v>32599133</v>
      </c>
      <c r="M17" s="48"/>
    </row>
    <row r="18" spans="1:13" ht="24" customHeight="1">
      <c r="A18" s="51" t="s">
        <v>19</v>
      </c>
      <c r="D18" s="1">
        <v>13</v>
      </c>
      <c r="E18" s="1"/>
      <c r="F18" s="27">
        <v>0</v>
      </c>
      <c r="G18" s="48"/>
      <c r="H18" s="27">
        <v>0</v>
      </c>
      <c r="I18" s="48"/>
      <c r="J18" s="27">
        <v>49488203</v>
      </c>
      <c r="K18" s="48"/>
      <c r="L18" s="27">
        <v>53188260</v>
      </c>
      <c r="M18" s="48"/>
    </row>
    <row r="19" spans="1:13" ht="24" customHeight="1">
      <c r="A19" s="28" t="s">
        <v>20</v>
      </c>
      <c r="D19" s="1">
        <v>14</v>
      </c>
      <c r="E19" s="1"/>
      <c r="F19" s="27">
        <v>562479071</v>
      </c>
      <c r="G19" s="48"/>
      <c r="H19" s="27">
        <v>552817731</v>
      </c>
      <c r="I19" s="48"/>
      <c r="J19" s="27">
        <v>484001941</v>
      </c>
      <c r="K19" s="48"/>
      <c r="L19" s="27">
        <v>472399235</v>
      </c>
      <c r="M19" s="48"/>
    </row>
    <row r="20" spans="1:13" ht="24" customHeight="1">
      <c r="A20" s="28" t="s">
        <v>21</v>
      </c>
      <c r="D20" s="1">
        <v>18</v>
      </c>
      <c r="E20" s="1"/>
      <c r="F20" s="27">
        <v>215609431</v>
      </c>
      <c r="G20" s="48"/>
      <c r="H20" s="27">
        <v>150410961</v>
      </c>
      <c r="I20" s="48"/>
      <c r="J20" s="27">
        <v>211362549</v>
      </c>
      <c r="K20" s="48"/>
      <c r="L20" s="27">
        <v>149091770</v>
      </c>
      <c r="M20" s="48"/>
    </row>
    <row r="21" spans="1:13" ht="24" customHeight="1">
      <c r="A21" s="28" t="s">
        <v>22</v>
      </c>
      <c r="D21" s="1">
        <v>15</v>
      </c>
      <c r="E21" s="1"/>
      <c r="F21" s="27">
        <v>10335393</v>
      </c>
      <c r="G21" s="48"/>
      <c r="H21" s="27">
        <v>9695314</v>
      </c>
      <c r="I21" s="48"/>
      <c r="J21" s="27">
        <v>10311982</v>
      </c>
      <c r="K21" s="48"/>
      <c r="L21" s="27">
        <v>9668727</v>
      </c>
      <c r="M21" s="48"/>
    </row>
    <row r="22" spans="1:13" ht="24" customHeight="1">
      <c r="A22" s="28" t="s">
        <v>23</v>
      </c>
      <c r="D22" s="1"/>
      <c r="E22" s="1"/>
      <c r="F22" s="27">
        <v>94675</v>
      </c>
      <c r="G22" s="48"/>
      <c r="H22" s="27">
        <v>106650</v>
      </c>
      <c r="I22" s="48"/>
      <c r="J22" s="27">
        <v>62675</v>
      </c>
      <c r="K22" s="48"/>
      <c r="L22" s="27">
        <v>54650</v>
      </c>
      <c r="M22" s="48"/>
    </row>
    <row r="23" spans="1:13" ht="24" customHeight="1">
      <c r="A23" s="28" t="s">
        <v>24</v>
      </c>
      <c r="D23" s="1"/>
      <c r="E23" s="1"/>
      <c r="F23" s="27">
        <v>38617645</v>
      </c>
      <c r="G23" s="48"/>
      <c r="H23" s="27">
        <v>37030956</v>
      </c>
      <c r="I23" s="48"/>
      <c r="J23" s="27">
        <v>38246273</v>
      </c>
      <c r="K23" s="48"/>
      <c r="L23" s="27">
        <v>36682946</v>
      </c>
      <c r="M23" s="48"/>
    </row>
    <row r="24" spans="1:13" ht="24" customHeight="1">
      <c r="A24" s="28" t="s">
        <v>25</v>
      </c>
      <c r="D24" s="1">
        <v>25</v>
      </c>
      <c r="E24" s="1"/>
      <c r="F24" s="27">
        <v>14445462</v>
      </c>
      <c r="G24" s="48"/>
      <c r="H24" s="27">
        <v>12778264</v>
      </c>
      <c r="I24" s="48"/>
      <c r="J24" s="27">
        <v>13992760</v>
      </c>
      <c r="K24" s="48"/>
      <c r="L24" s="27">
        <v>12556912</v>
      </c>
      <c r="M24" s="48"/>
    </row>
    <row r="25" spans="1:13" s="82" customFormat="1" ht="24" customHeight="1">
      <c r="A25" s="81" t="s">
        <v>180</v>
      </c>
      <c r="D25" s="83"/>
      <c r="E25" s="83"/>
      <c r="F25" s="80">
        <v>432907</v>
      </c>
      <c r="G25" s="84"/>
      <c r="H25" s="80">
        <v>0</v>
      </c>
      <c r="I25" s="84"/>
      <c r="J25" s="80">
        <v>0</v>
      </c>
      <c r="K25" s="84"/>
      <c r="L25" s="80">
        <v>0</v>
      </c>
      <c r="M25" s="84"/>
    </row>
    <row r="26" spans="1:12" ht="24" customHeight="1">
      <c r="A26" s="36" t="s">
        <v>26</v>
      </c>
      <c r="D26" s="1"/>
      <c r="E26" s="1"/>
      <c r="F26" s="14">
        <f>SUM(F16:F25)</f>
        <v>842214584</v>
      </c>
      <c r="G26" s="48"/>
      <c r="H26" s="14">
        <f>SUM(H16:H25)</f>
        <v>763039876</v>
      </c>
      <c r="I26" s="27"/>
      <c r="J26" s="14">
        <f>SUM(J16:J25)</f>
        <v>841665016</v>
      </c>
      <c r="K26" s="27"/>
      <c r="L26" s="14">
        <f>SUM(L16:L25)</f>
        <v>766441633</v>
      </c>
    </row>
    <row r="27" spans="1:12" ht="24" customHeight="1" thickBot="1">
      <c r="A27" s="36" t="s">
        <v>27</v>
      </c>
      <c r="D27" s="33"/>
      <c r="E27" s="33"/>
      <c r="F27" s="3">
        <f>SUM(F14+F26)</f>
        <v>1402129352</v>
      </c>
      <c r="G27" s="49"/>
      <c r="H27" s="3">
        <f>SUM(H14+H26)</f>
        <v>1250886778</v>
      </c>
      <c r="I27" s="27"/>
      <c r="J27" s="3">
        <f>SUM(J14+J26)</f>
        <v>1368297104</v>
      </c>
      <c r="K27" s="27"/>
      <c r="L27" s="3">
        <f>SUM(L14+L26)</f>
        <v>1222559983</v>
      </c>
    </row>
    <row r="28" spans="4:10" ht="24" customHeight="1" thickTop="1">
      <c r="D28" s="33"/>
      <c r="E28" s="33"/>
      <c r="F28" s="33"/>
      <c r="G28" s="33"/>
      <c r="H28" s="33"/>
      <c r="J28" s="15"/>
    </row>
    <row r="29" spans="1:10" ht="24" customHeight="1">
      <c r="A29" s="28" t="s">
        <v>28</v>
      </c>
      <c r="C29" s="4"/>
      <c r="F29" s="28"/>
      <c r="J29" s="15"/>
    </row>
    <row r="30" spans="1:12" ht="21.75" customHeight="1">
      <c r="A30" s="6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6" customFormat="1" ht="21.75" customHeight="1">
      <c r="A31" s="6" t="s">
        <v>29</v>
      </c>
      <c r="I31" s="17"/>
      <c r="J31" s="17"/>
      <c r="K31" s="17"/>
      <c r="L31" s="17"/>
    </row>
    <row r="32" spans="1:12" s="6" customFormat="1" ht="21.75" customHeight="1">
      <c r="A32" s="6" t="s">
        <v>2</v>
      </c>
      <c r="I32" s="17"/>
      <c r="J32" s="17"/>
      <c r="K32" s="17"/>
      <c r="L32" s="17"/>
    </row>
    <row r="33" spans="1:12" ht="21.75" customHeight="1">
      <c r="A33" s="7"/>
      <c r="B33" s="8"/>
      <c r="C33" s="8"/>
      <c r="D33" s="8"/>
      <c r="E33" s="8"/>
      <c r="F33" s="8"/>
      <c r="G33" s="8"/>
      <c r="H33" s="8"/>
      <c r="I33" s="9"/>
      <c r="J33" s="7"/>
      <c r="K33" s="9"/>
      <c r="L33" s="30" t="s">
        <v>3</v>
      </c>
    </row>
    <row r="34" spans="1:12" ht="21.75" customHeight="1">
      <c r="A34" s="7"/>
      <c r="B34" s="8"/>
      <c r="C34" s="8"/>
      <c r="D34" s="8"/>
      <c r="E34" s="8"/>
      <c r="F34" s="93" t="s">
        <v>4</v>
      </c>
      <c r="G34" s="93"/>
      <c r="H34" s="93"/>
      <c r="I34" s="10"/>
      <c r="J34" s="92" t="s">
        <v>5</v>
      </c>
      <c r="K34" s="92"/>
      <c r="L34" s="92"/>
    </row>
    <row r="35" spans="1:12" ht="21.75" customHeight="1">
      <c r="A35" s="8"/>
      <c r="B35" s="8"/>
      <c r="C35" s="8"/>
      <c r="D35" s="35" t="s">
        <v>6</v>
      </c>
      <c r="E35" s="4"/>
      <c r="F35" s="12">
        <v>2566</v>
      </c>
      <c r="G35" s="11"/>
      <c r="H35" s="12">
        <v>2565</v>
      </c>
      <c r="I35" s="11"/>
      <c r="J35" s="12">
        <v>2566</v>
      </c>
      <c r="K35" s="11"/>
      <c r="L35" s="12">
        <v>2565</v>
      </c>
    </row>
    <row r="36" spans="1:12" ht="21.75" customHeight="1">
      <c r="A36" s="36" t="s">
        <v>30</v>
      </c>
      <c r="C36" s="4"/>
      <c r="F36" s="13"/>
      <c r="G36" s="13"/>
      <c r="H36" s="2"/>
      <c r="I36" s="13"/>
      <c r="J36" s="2"/>
      <c r="K36" s="13"/>
      <c r="L36" s="2"/>
    </row>
    <row r="37" spans="1:12" ht="21.75" customHeight="1">
      <c r="A37" s="36" t="s">
        <v>31</v>
      </c>
      <c r="F37" s="13"/>
      <c r="G37" s="13"/>
      <c r="H37" s="13"/>
      <c r="I37" s="13"/>
      <c r="J37" s="13"/>
      <c r="K37" s="13"/>
      <c r="L37" s="13"/>
    </row>
    <row r="38" spans="1:12" ht="21.75" customHeight="1">
      <c r="A38" s="28" t="s">
        <v>32</v>
      </c>
      <c r="C38" s="4"/>
      <c r="D38" s="1" t="s">
        <v>33</v>
      </c>
      <c r="E38" s="1"/>
      <c r="F38" s="27">
        <v>86775380</v>
      </c>
      <c r="G38" s="48"/>
      <c r="H38" s="27">
        <v>77937504</v>
      </c>
      <c r="I38" s="48"/>
      <c r="J38" s="27">
        <v>81097985</v>
      </c>
      <c r="K38" s="48"/>
      <c r="L38" s="27">
        <v>73333872</v>
      </c>
    </row>
    <row r="39" spans="1:12" ht="21.75" customHeight="1">
      <c r="A39" s="28" t="s">
        <v>34</v>
      </c>
      <c r="C39" s="4"/>
      <c r="D39" s="1">
        <v>18</v>
      </c>
      <c r="E39" s="1"/>
      <c r="F39" s="27">
        <v>102502748</v>
      </c>
      <c r="G39" s="48"/>
      <c r="H39" s="27">
        <v>74701452</v>
      </c>
      <c r="I39" s="48"/>
      <c r="J39" s="27">
        <v>100717146</v>
      </c>
      <c r="K39" s="48"/>
      <c r="L39" s="27">
        <v>74272147</v>
      </c>
    </row>
    <row r="40" spans="1:12" ht="21.75" customHeight="1">
      <c r="A40" s="28" t="s">
        <v>35</v>
      </c>
      <c r="C40" s="4"/>
      <c r="D40" s="1"/>
      <c r="E40" s="1"/>
      <c r="F40" s="27">
        <v>29181385</v>
      </c>
      <c r="G40" s="48"/>
      <c r="H40" s="27">
        <v>20759039</v>
      </c>
      <c r="I40" s="48"/>
      <c r="J40" s="27">
        <v>28229025</v>
      </c>
      <c r="K40" s="48"/>
      <c r="L40" s="27">
        <v>19463524</v>
      </c>
    </row>
    <row r="41" spans="1:12" ht="21.75" customHeight="1">
      <c r="A41" s="28" t="s">
        <v>36</v>
      </c>
      <c r="C41" s="4"/>
      <c r="D41" s="1">
        <v>17</v>
      </c>
      <c r="E41" s="1"/>
      <c r="F41" s="27">
        <v>27044564</v>
      </c>
      <c r="G41" s="48"/>
      <c r="H41" s="27">
        <v>22454456</v>
      </c>
      <c r="I41" s="48"/>
      <c r="J41" s="27">
        <v>20324949</v>
      </c>
      <c r="K41" s="48"/>
      <c r="L41" s="27">
        <v>17039002</v>
      </c>
    </row>
    <row r="42" spans="1:12" ht="21.75" customHeight="1">
      <c r="A42" s="36" t="s">
        <v>37</v>
      </c>
      <c r="C42" s="4"/>
      <c r="D42" s="1"/>
      <c r="E42" s="1"/>
      <c r="F42" s="14">
        <f>SUM(F38:F41)</f>
        <v>245504077</v>
      </c>
      <c r="G42" s="48"/>
      <c r="H42" s="14">
        <f>SUM(H38:H41)</f>
        <v>195852451</v>
      </c>
      <c r="I42" s="48"/>
      <c r="J42" s="14">
        <f>SUM(J38:J41)</f>
        <v>230369105</v>
      </c>
      <c r="K42" s="27"/>
      <c r="L42" s="14">
        <f>SUM(L38:L41)</f>
        <v>184108545</v>
      </c>
    </row>
    <row r="43" spans="1:12" ht="21.75" customHeight="1">
      <c r="A43" s="36" t="s">
        <v>38</v>
      </c>
      <c r="C43" s="4"/>
      <c r="D43" s="1"/>
      <c r="E43" s="1"/>
      <c r="F43" s="27"/>
      <c r="G43" s="48"/>
      <c r="H43" s="27"/>
      <c r="I43" s="48"/>
      <c r="J43" s="27"/>
      <c r="K43" s="27"/>
      <c r="L43" s="27"/>
    </row>
    <row r="44" spans="1:12" ht="21.75" customHeight="1">
      <c r="A44" s="28" t="s">
        <v>39</v>
      </c>
      <c r="C44" s="4"/>
      <c r="D44" s="1">
        <v>18</v>
      </c>
      <c r="E44" s="1"/>
      <c r="F44" s="27">
        <v>116872729</v>
      </c>
      <c r="G44" s="48"/>
      <c r="H44" s="27">
        <v>82214102</v>
      </c>
      <c r="I44" s="48"/>
      <c r="J44" s="27">
        <v>114329662</v>
      </c>
      <c r="K44" s="48"/>
      <c r="L44" s="27">
        <v>81266620</v>
      </c>
    </row>
    <row r="45" spans="1:12" ht="21.75" customHeight="1">
      <c r="A45" s="28" t="s">
        <v>40</v>
      </c>
      <c r="C45" s="4"/>
      <c r="D45" s="1">
        <v>19</v>
      </c>
      <c r="E45" s="1"/>
      <c r="F45" s="27">
        <v>18759330</v>
      </c>
      <c r="G45" s="48"/>
      <c r="H45" s="27">
        <v>16250044</v>
      </c>
      <c r="I45" s="48"/>
      <c r="J45" s="27">
        <v>18548051</v>
      </c>
      <c r="K45" s="48"/>
      <c r="L45" s="27">
        <v>16012796</v>
      </c>
    </row>
    <row r="46" spans="1:12" ht="21.75" customHeight="1">
      <c r="A46" s="28" t="s">
        <v>41</v>
      </c>
      <c r="C46" s="4"/>
      <c r="D46" s="1">
        <v>20</v>
      </c>
      <c r="E46" s="1"/>
      <c r="F46" s="27">
        <v>17220736</v>
      </c>
      <c r="G46" s="48"/>
      <c r="H46" s="27">
        <v>14857702</v>
      </c>
      <c r="I46" s="48"/>
      <c r="J46" s="27">
        <v>16010308</v>
      </c>
      <c r="K46" s="48"/>
      <c r="L46" s="27">
        <v>13943318</v>
      </c>
    </row>
    <row r="47" spans="1:12" ht="21.75" customHeight="1">
      <c r="A47" s="28" t="s">
        <v>42</v>
      </c>
      <c r="C47" s="4"/>
      <c r="D47" s="1">
        <v>21</v>
      </c>
      <c r="E47" s="1"/>
      <c r="F47" s="27">
        <v>21333136</v>
      </c>
      <c r="G47" s="48"/>
      <c r="H47" s="27">
        <v>14633676</v>
      </c>
      <c r="I47" s="48"/>
      <c r="J47" s="27">
        <v>6400173</v>
      </c>
      <c r="K47" s="48"/>
      <c r="L47" s="27">
        <v>5170116</v>
      </c>
    </row>
    <row r="48" spans="1:12" ht="21.75" customHeight="1">
      <c r="A48" s="36" t="s">
        <v>43</v>
      </c>
      <c r="C48" s="4"/>
      <c r="D48" s="1"/>
      <c r="E48" s="1"/>
      <c r="F48" s="14">
        <f>SUM(F44:F47)</f>
        <v>174185931</v>
      </c>
      <c r="G48" s="48"/>
      <c r="H48" s="14">
        <f>SUM(H44:H47)</f>
        <v>127955524</v>
      </c>
      <c r="I48" s="48"/>
      <c r="J48" s="14">
        <f>SUM(J44:J47)</f>
        <v>155288194</v>
      </c>
      <c r="K48" s="27"/>
      <c r="L48" s="14">
        <f>SUM(L44:L47)</f>
        <v>116392850</v>
      </c>
    </row>
    <row r="49" spans="1:12" ht="21.75" customHeight="1">
      <c r="A49" s="36" t="s">
        <v>44</v>
      </c>
      <c r="C49" s="4"/>
      <c r="D49" s="1"/>
      <c r="E49" s="1"/>
      <c r="F49" s="14">
        <f>SUM(F42,F48)</f>
        <v>419690008</v>
      </c>
      <c r="G49" s="48"/>
      <c r="H49" s="14">
        <f>SUM(H42,H48)</f>
        <v>323807975</v>
      </c>
      <c r="I49" s="48"/>
      <c r="J49" s="14">
        <f>SUM(J42,J48)</f>
        <v>385657299</v>
      </c>
      <c r="K49" s="27"/>
      <c r="L49" s="14">
        <f>SUM(L42,L48)</f>
        <v>300501395</v>
      </c>
    </row>
    <row r="50" spans="1:12" ht="21.75" customHeight="1">
      <c r="A50" s="36" t="s">
        <v>45</v>
      </c>
      <c r="C50" s="4"/>
      <c r="D50" s="1"/>
      <c r="E50" s="1"/>
      <c r="F50" s="48"/>
      <c r="G50" s="48"/>
      <c r="H50" s="13"/>
      <c r="I50" s="13"/>
      <c r="J50" s="13"/>
      <c r="K50" s="13"/>
      <c r="L50" s="13"/>
    </row>
    <row r="51" spans="1:12" ht="21.75" customHeight="1">
      <c r="A51" s="28" t="s">
        <v>46</v>
      </c>
      <c r="C51" s="4"/>
      <c r="D51" s="1"/>
      <c r="E51" s="1"/>
      <c r="F51" s="48"/>
      <c r="G51" s="48"/>
      <c r="H51" s="13"/>
      <c r="I51" s="13"/>
      <c r="J51" s="13"/>
      <c r="K51" s="13"/>
      <c r="L51" s="13"/>
    </row>
    <row r="52" spans="1:12" ht="21.75" customHeight="1">
      <c r="A52" s="28" t="s">
        <v>47</v>
      </c>
      <c r="C52" s="4"/>
      <c r="D52" s="1"/>
      <c r="E52" s="1"/>
      <c r="F52" s="48"/>
      <c r="G52" s="48"/>
      <c r="H52" s="13"/>
      <c r="I52" s="13"/>
      <c r="J52" s="13"/>
      <c r="K52" s="13"/>
      <c r="L52" s="13"/>
    </row>
    <row r="53" spans="1:12" ht="21.75" customHeight="1" thickBot="1">
      <c r="A53" s="28" t="s">
        <v>48</v>
      </c>
      <c r="C53" s="4"/>
      <c r="D53" s="1"/>
      <c r="E53" s="1"/>
      <c r="F53" s="16">
        <v>81562500</v>
      </c>
      <c r="G53" s="48"/>
      <c r="H53" s="16">
        <v>81562500</v>
      </c>
      <c r="I53" s="48"/>
      <c r="J53" s="16">
        <v>81562500</v>
      </c>
      <c r="K53" s="27"/>
      <c r="L53" s="16">
        <v>81562500</v>
      </c>
    </row>
    <row r="54" spans="1:12" ht="21.75" customHeight="1" thickTop="1">
      <c r="A54" s="28" t="s">
        <v>49</v>
      </c>
      <c r="C54" s="4"/>
      <c r="D54" s="1"/>
      <c r="E54" s="1"/>
      <c r="F54" s="27"/>
      <c r="G54" s="48"/>
      <c r="H54" s="27"/>
      <c r="I54" s="27"/>
      <c r="J54" s="27"/>
      <c r="K54" s="27"/>
      <c r="L54" s="27"/>
    </row>
    <row r="55" spans="1:12" ht="21.75" customHeight="1">
      <c r="A55" s="28" t="s">
        <v>50</v>
      </c>
      <c r="C55" s="4"/>
      <c r="D55" s="1"/>
      <c r="E55" s="1"/>
      <c r="F55" s="27">
        <f>CE_Conso!C25</f>
        <v>81562356</v>
      </c>
      <c r="G55" s="48"/>
      <c r="H55" s="27">
        <f>CE_Conso!C16</f>
        <v>81562356</v>
      </c>
      <c r="I55" s="48"/>
      <c r="J55" s="27">
        <f>CE_Company!C19</f>
        <v>81562356</v>
      </c>
      <c r="K55" s="27"/>
      <c r="L55" s="27">
        <f>CE_Company!C13</f>
        <v>81562356</v>
      </c>
    </row>
    <row r="56" spans="1:12" ht="21.75" customHeight="1">
      <c r="A56" s="28" t="s">
        <v>51</v>
      </c>
      <c r="C56" s="4"/>
      <c r="D56" s="1"/>
      <c r="E56" s="1"/>
      <c r="F56" s="27">
        <f>CE_Conso!E25</f>
        <v>709575820</v>
      </c>
      <c r="G56" s="48"/>
      <c r="H56" s="27">
        <f>CE_Conso!E16</f>
        <v>709575820</v>
      </c>
      <c r="I56" s="27"/>
      <c r="J56" s="27">
        <f>CE_Company!E19</f>
        <v>709575820</v>
      </c>
      <c r="K56" s="27"/>
      <c r="L56" s="27">
        <f>CE_Company!E13</f>
        <v>709575820</v>
      </c>
    </row>
    <row r="57" spans="1:12" ht="21.75" customHeight="1">
      <c r="A57" s="28" t="s">
        <v>181</v>
      </c>
      <c r="C57" s="4"/>
      <c r="D57" s="1"/>
      <c r="E57" s="1"/>
      <c r="F57" s="27"/>
      <c r="G57" s="48"/>
      <c r="H57" s="27"/>
      <c r="I57" s="27"/>
      <c r="J57" s="27"/>
      <c r="K57" s="27"/>
      <c r="L57" s="27"/>
    </row>
    <row r="58" spans="1:12" ht="21.75" customHeight="1">
      <c r="A58" s="9" t="s">
        <v>182</v>
      </c>
      <c r="C58" s="4"/>
      <c r="D58" s="1">
        <v>12</v>
      </c>
      <c r="E58" s="1"/>
      <c r="F58" s="27">
        <v>-182638</v>
      </c>
      <c r="G58" s="48"/>
      <c r="H58" s="27">
        <v>0</v>
      </c>
      <c r="I58" s="27"/>
      <c r="J58" s="27">
        <v>0</v>
      </c>
      <c r="K58" s="27"/>
      <c r="L58" s="27">
        <v>0</v>
      </c>
    </row>
    <row r="59" spans="1:12" ht="21.75" customHeight="1">
      <c r="A59" s="28" t="s">
        <v>52</v>
      </c>
      <c r="C59" s="4"/>
      <c r="D59" s="1"/>
      <c r="E59" s="1"/>
      <c r="F59" s="27"/>
      <c r="G59" s="48"/>
      <c r="H59" s="27"/>
      <c r="I59" s="27"/>
      <c r="J59" s="27"/>
      <c r="K59" s="27"/>
      <c r="L59" s="27"/>
    </row>
    <row r="60" spans="1:12" ht="21.75" customHeight="1">
      <c r="A60" s="28" t="s">
        <v>53</v>
      </c>
      <c r="C60" s="4"/>
      <c r="D60" s="1">
        <v>22</v>
      </c>
      <c r="E60" s="1"/>
      <c r="F60" s="27">
        <f>CE_Conso!I25</f>
        <v>8156250</v>
      </c>
      <c r="G60" s="48"/>
      <c r="H60" s="27">
        <f>CE_Conso!I16</f>
        <v>8156250</v>
      </c>
      <c r="I60" s="27"/>
      <c r="J60" s="27">
        <f>CE_Company!G19</f>
        <v>8156250</v>
      </c>
      <c r="K60" s="27"/>
      <c r="L60" s="27">
        <f>CE_Company!G13</f>
        <v>8156250</v>
      </c>
    </row>
    <row r="61" spans="1:12" ht="21.75" customHeight="1">
      <c r="A61" s="28" t="s">
        <v>54</v>
      </c>
      <c r="C61" s="4"/>
      <c r="F61" s="27">
        <f>CE_Conso!K25</f>
        <v>183281407</v>
      </c>
      <c r="G61" s="13"/>
      <c r="H61" s="27">
        <f>CE_Conso!K16</f>
        <v>127451816</v>
      </c>
      <c r="I61" s="27"/>
      <c r="J61" s="80">
        <f>CE_Company!I19</f>
        <v>183345379</v>
      </c>
      <c r="K61" s="27"/>
      <c r="L61" s="27">
        <f>CE_Company!I13</f>
        <v>122764162</v>
      </c>
    </row>
    <row r="62" spans="1:12" ht="21.75" customHeight="1">
      <c r="A62" s="28" t="s">
        <v>55</v>
      </c>
      <c r="C62" s="4"/>
      <c r="F62" s="29">
        <f>CE_Conso!M25</f>
        <v>46149</v>
      </c>
      <c r="G62" s="13"/>
      <c r="H62" s="29">
        <f>CE_Conso!M16</f>
        <v>47402</v>
      </c>
      <c r="I62" s="27"/>
      <c r="J62" s="29">
        <v>0</v>
      </c>
      <c r="K62" s="27"/>
      <c r="L62" s="29">
        <v>0</v>
      </c>
    </row>
    <row r="63" spans="1:12" ht="21.75" customHeight="1">
      <c r="A63" s="28" t="s">
        <v>56</v>
      </c>
      <c r="C63" s="4"/>
      <c r="F63" s="27">
        <f>SUM(F55:F62)</f>
        <v>982439344</v>
      </c>
      <c r="G63" s="13"/>
      <c r="H63" s="27">
        <f>SUM(H55:H62)</f>
        <v>926793644</v>
      </c>
      <c r="I63" s="27"/>
      <c r="J63" s="27">
        <f>SUM(J55:J62)</f>
        <v>982639805</v>
      </c>
      <c r="K63" s="27"/>
      <c r="L63" s="27">
        <f>SUM(L55:L62)</f>
        <v>922058588</v>
      </c>
    </row>
    <row r="64" spans="1:12" ht="21.75" customHeight="1">
      <c r="A64" s="28" t="s">
        <v>57</v>
      </c>
      <c r="C64" s="4"/>
      <c r="F64" s="27">
        <f>CE_Conso!Q25</f>
        <v>0</v>
      </c>
      <c r="G64" s="13"/>
      <c r="H64" s="27">
        <f>CE_Conso!Q16</f>
        <v>285159</v>
      </c>
      <c r="I64" s="27"/>
      <c r="J64" s="27">
        <v>0</v>
      </c>
      <c r="K64" s="27"/>
      <c r="L64" s="27">
        <v>0</v>
      </c>
    </row>
    <row r="65" spans="1:12" ht="21.75" customHeight="1">
      <c r="A65" s="36" t="s">
        <v>58</v>
      </c>
      <c r="C65" s="4"/>
      <c r="F65" s="14">
        <f>SUM(F63:F64)</f>
        <v>982439344</v>
      </c>
      <c r="G65" s="13"/>
      <c r="H65" s="14">
        <f>SUM(H63:H64)</f>
        <v>927078803</v>
      </c>
      <c r="I65" s="27"/>
      <c r="J65" s="14">
        <f>SUM(J63:J64)</f>
        <v>982639805</v>
      </c>
      <c r="K65" s="27"/>
      <c r="L65" s="14">
        <f>SUM(L63:L64)</f>
        <v>922058588</v>
      </c>
    </row>
    <row r="66" spans="1:17" ht="21.75" customHeight="1" thickBot="1">
      <c r="A66" s="36" t="s">
        <v>59</v>
      </c>
      <c r="C66" s="4"/>
      <c r="F66" s="16">
        <f>F49+F65</f>
        <v>1402129352</v>
      </c>
      <c r="G66" s="13"/>
      <c r="H66" s="16">
        <f>H49+H65</f>
        <v>1250886778</v>
      </c>
      <c r="I66" s="27">
        <f>I49+I65</f>
        <v>0</v>
      </c>
      <c r="J66" s="16">
        <f>J49+J65</f>
        <v>1368297104</v>
      </c>
      <c r="K66" s="27">
        <f>K49+K65</f>
        <v>0</v>
      </c>
      <c r="L66" s="16">
        <f>L49+L65</f>
        <v>1222559983</v>
      </c>
      <c r="N66" s="53"/>
      <c r="O66" s="53"/>
      <c r="P66" s="53"/>
      <c r="Q66" s="53"/>
    </row>
    <row r="67" spans="3:14" ht="21.75" customHeight="1" thickTop="1">
      <c r="C67" s="4"/>
      <c r="F67" s="27">
        <f>SUM(F66-F27)</f>
        <v>0</v>
      </c>
      <c r="G67" s="13"/>
      <c r="H67" s="27">
        <f>SUM(H66-H27)</f>
        <v>0</v>
      </c>
      <c r="I67" s="27"/>
      <c r="J67" s="47">
        <f>SUM(J66-J27)</f>
        <v>0</v>
      </c>
      <c r="K67" s="27"/>
      <c r="L67" s="47">
        <f>SUM(L66-L27)</f>
        <v>0</v>
      </c>
      <c r="N67" s="33"/>
    </row>
    <row r="68" spans="1:10" ht="21.75" customHeight="1">
      <c r="A68" s="28" t="s">
        <v>28</v>
      </c>
      <c r="C68" s="4"/>
      <c r="F68" s="28"/>
      <c r="H68" s="15"/>
      <c r="J68" s="15"/>
    </row>
    <row r="69" spans="3:10" ht="21.75" customHeight="1">
      <c r="C69" s="4"/>
      <c r="F69" s="28"/>
      <c r="H69" s="15"/>
      <c r="J69" s="15"/>
    </row>
    <row r="70" spans="1:10" ht="21.75" customHeight="1">
      <c r="A70" s="37"/>
      <c r="B70" s="37"/>
      <c r="C70" s="15"/>
      <c r="F70" s="28"/>
      <c r="H70" s="15"/>
      <c r="J70" s="15"/>
    </row>
    <row r="71" spans="6:10" ht="21.75" customHeight="1">
      <c r="F71" s="28"/>
      <c r="H71" s="15"/>
      <c r="J71" s="15"/>
    </row>
    <row r="72" spans="3:10" ht="21.75" customHeight="1">
      <c r="C72" s="28" t="s">
        <v>60</v>
      </c>
      <c r="F72" s="28"/>
      <c r="H72" s="26"/>
      <c r="J72" s="15"/>
    </row>
    <row r="73" spans="1:10" ht="21.75" customHeight="1">
      <c r="A73" s="37"/>
      <c r="B73" s="37"/>
      <c r="F73" s="28"/>
      <c r="H73" s="38"/>
      <c r="J73" s="38"/>
    </row>
    <row r="74" ht="24" customHeight="1">
      <c r="F74" s="28"/>
    </row>
  </sheetData>
  <sheetProtection/>
  <mergeCells count="4">
    <mergeCell ref="J5:L5"/>
    <mergeCell ref="F5:H5"/>
    <mergeCell ref="F34:H34"/>
    <mergeCell ref="J34:L34"/>
  </mergeCells>
  <printOptions/>
  <pageMargins left="0.7874015748031497" right="0.31496062992125984" top="0.5118110236220472" bottom="0.11811023622047245" header="0.1968503937007874" footer="0.1968503937007874"/>
  <pageSetup horizontalDpi="600" verticalDpi="600" orientation="portrait" paperSize="9" scale="84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O150"/>
  <sheetViews>
    <sheetView showGridLines="0" tabSelected="1" view="pageBreakPreview" zoomScale="80" zoomScaleSheetLayoutView="80" zoomScalePageLayoutView="0" workbookViewId="0" topLeftCell="A124">
      <selection activeCell="C133" sqref="C133"/>
    </sheetView>
  </sheetViews>
  <sheetFormatPr defaultColWidth="12.7109375" defaultRowHeight="24" customHeight="1"/>
  <cols>
    <col min="1" max="1" width="13.57421875" style="28" customWidth="1"/>
    <col min="2" max="2" width="18.57421875" style="28" customWidth="1"/>
    <col min="3" max="3" width="16.57421875" style="28" customWidth="1"/>
    <col min="4" max="4" width="7.57421875" style="28" customWidth="1"/>
    <col min="5" max="5" width="1.421875" style="28" customWidth="1"/>
    <col min="6" max="6" width="14.28125" style="28" customWidth="1"/>
    <col min="7" max="7" width="1.421875" style="28" customWidth="1"/>
    <col min="8" max="8" width="14.28125" style="28" customWidth="1"/>
    <col min="9" max="9" width="1.421875" style="15" customWidth="1"/>
    <col min="10" max="10" width="14.28125" style="15" customWidth="1"/>
    <col min="11" max="11" width="1.421875" style="15" customWidth="1"/>
    <col min="12" max="12" width="14.28125" style="15" customWidth="1"/>
    <col min="13" max="13" width="8.57421875" style="28" customWidth="1"/>
    <col min="14" max="14" width="26.57421875" style="28" customWidth="1"/>
    <col min="15" max="15" width="2.421875" style="28" customWidth="1"/>
    <col min="16" max="16" width="18.57421875" style="28" customWidth="1"/>
    <col min="17" max="17" width="12.7109375" style="28" customWidth="1"/>
    <col min="18" max="16384" width="12.7109375" style="28" customWidth="1"/>
  </cols>
  <sheetData>
    <row r="1" spans="1:15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2" s="6" customFormat="1" ht="24" customHeight="1">
      <c r="A2" s="6" t="s">
        <v>61</v>
      </c>
      <c r="I2" s="17"/>
      <c r="J2" s="17"/>
      <c r="K2" s="17"/>
      <c r="L2" s="17"/>
    </row>
    <row r="3" spans="1:12" s="6" customFormat="1" ht="24" customHeight="1">
      <c r="A3" s="17" t="s">
        <v>62</v>
      </c>
      <c r="I3" s="17"/>
      <c r="J3" s="17"/>
      <c r="K3" s="17"/>
      <c r="L3" s="17"/>
    </row>
    <row r="4" spans="1:12" ht="24" customHeight="1">
      <c r="A4" s="7"/>
      <c r="B4" s="8"/>
      <c r="C4" s="8"/>
      <c r="D4" s="8"/>
      <c r="E4" s="8"/>
      <c r="F4" s="8"/>
      <c r="G4" s="8"/>
      <c r="H4" s="8"/>
      <c r="I4" s="9"/>
      <c r="J4" s="7"/>
      <c r="K4" s="9"/>
      <c r="L4" s="30" t="s">
        <v>3</v>
      </c>
    </row>
    <row r="5" spans="1:12" ht="24" customHeight="1">
      <c r="A5" s="7"/>
      <c r="B5" s="8"/>
      <c r="C5" s="8"/>
      <c r="D5" s="8"/>
      <c r="E5" s="8"/>
      <c r="F5" s="93" t="s">
        <v>4</v>
      </c>
      <c r="G5" s="93"/>
      <c r="H5" s="93"/>
      <c r="I5" s="10"/>
      <c r="J5" s="92" t="s">
        <v>5</v>
      </c>
      <c r="K5" s="92"/>
      <c r="L5" s="92"/>
    </row>
    <row r="6" spans="1:12" ht="24" customHeight="1">
      <c r="A6" s="8"/>
      <c r="B6" s="8"/>
      <c r="C6" s="8"/>
      <c r="D6" s="35" t="s">
        <v>6</v>
      </c>
      <c r="E6" s="4"/>
      <c r="F6" s="12">
        <v>2566</v>
      </c>
      <c r="G6" s="4"/>
      <c r="H6" s="12">
        <v>2565</v>
      </c>
      <c r="I6" s="11"/>
      <c r="J6" s="12">
        <v>2566</v>
      </c>
      <c r="K6" s="4"/>
      <c r="L6" s="12">
        <v>2565</v>
      </c>
    </row>
    <row r="7" spans="1:12" ht="24" customHeight="1">
      <c r="A7" s="22" t="s">
        <v>63</v>
      </c>
      <c r="C7" s="4"/>
      <c r="D7" s="1"/>
      <c r="E7" s="1"/>
      <c r="F7" s="27"/>
      <c r="G7" s="48"/>
      <c r="H7" s="27"/>
      <c r="I7" s="13"/>
      <c r="J7" s="27"/>
      <c r="K7" s="27"/>
      <c r="L7" s="27"/>
    </row>
    <row r="8" spans="1:12" ht="24" customHeight="1">
      <c r="A8" s="23" t="s">
        <v>64</v>
      </c>
      <c r="C8" s="4"/>
      <c r="D8" s="1">
        <v>23</v>
      </c>
      <c r="E8" s="18"/>
      <c r="F8" s="27">
        <v>1217452360</v>
      </c>
      <c r="G8" s="48"/>
      <c r="H8" s="27">
        <v>937672983</v>
      </c>
      <c r="I8" s="48"/>
      <c r="J8" s="27">
        <v>1130060285</v>
      </c>
      <c r="K8" s="48"/>
      <c r="L8" s="27">
        <v>864334915</v>
      </c>
    </row>
    <row r="9" spans="1:12" ht="24" customHeight="1">
      <c r="A9" s="23" t="s">
        <v>65</v>
      </c>
      <c r="C9" s="4"/>
      <c r="D9" s="18"/>
      <c r="E9" s="18"/>
      <c r="F9" s="27">
        <v>13453022</v>
      </c>
      <c r="G9" s="48"/>
      <c r="H9" s="27">
        <v>14829544</v>
      </c>
      <c r="I9" s="48"/>
      <c r="J9" s="27">
        <v>20042998</v>
      </c>
      <c r="K9" s="48"/>
      <c r="L9" s="27">
        <v>21231095</v>
      </c>
    </row>
    <row r="10" spans="1:12" ht="24" customHeight="1">
      <c r="A10" s="23" t="s">
        <v>66</v>
      </c>
      <c r="C10" s="4"/>
      <c r="D10" s="18">
        <v>12</v>
      </c>
      <c r="E10" s="18"/>
      <c r="F10" s="27">
        <v>0</v>
      </c>
      <c r="G10" s="48"/>
      <c r="H10" s="27">
        <v>0</v>
      </c>
      <c r="I10" s="48"/>
      <c r="J10" s="27">
        <v>11996400</v>
      </c>
      <c r="K10" s="48"/>
      <c r="L10" s="27">
        <v>11996400</v>
      </c>
    </row>
    <row r="11" spans="1:12" ht="24" customHeight="1">
      <c r="A11" s="24" t="s">
        <v>67</v>
      </c>
      <c r="C11" s="4"/>
      <c r="D11" s="2"/>
      <c r="E11" s="2"/>
      <c r="F11" s="14">
        <f>SUM(F8:F10)</f>
        <v>1230905382</v>
      </c>
      <c r="G11" s="2"/>
      <c r="H11" s="14">
        <f>SUM(H8:H10)</f>
        <v>952502527</v>
      </c>
      <c r="I11" s="2"/>
      <c r="J11" s="14">
        <f>SUM(J8:J10)</f>
        <v>1162099683</v>
      </c>
      <c r="K11" s="13"/>
      <c r="L11" s="14">
        <f>SUM(L8:L10)</f>
        <v>897562410</v>
      </c>
    </row>
    <row r="12" spans="1:12" ht="24" customHeight="1">
      <c r="A12" s="22" t="s">
        <v>68</v>
      </c>
      <c r="C12" s="4"/>
      <c r="D12" s="1"/>
      <c r="E12" s="1"/>
      <c r="F12" s="50"/>
      <c r="G12" s="48"/>
      <c r="H12" s="50"/>
      <c r="I12" s="48"/>
      <c r="J12" s="50"/>
      <c r="K12" s="13"/>
      <c r="L12" s="50"/>
    </row>
    <row r="13" spans="1:12" ht="24" customHeight="1">
      <c r="A13" s="20" t="s">
        <v>69</v>
      </c>
      <c r="C13" s="4"/>
      <c r="D13" s="1"/>
      <c r="E13" s="1"/>
      <c r="F13" s="27">
        <v>428274234</v>
      </c>
      <c r="G13" s="48"/>
      <c r="H13" s="27">
        <v>345520946</v>
      </c>
      <c r="I13" s="48"/>
      <c r="J13" s="27">
        <v>383863812</v>
      </c>
      <c r="K13" s="48"/>
      <c r="L13" s="27">
        <v>309910993</v>
      </c>
    </row>
    <row r="14" spans="1:12" ht="24" customHeight="1">
      <c r="A14" s="20" t="s">
        <v>70</v>
      </c>
      <c r="C14" s="4"/>
      <c r="D14" s="18"/>
      <c r="E14" s="18"/>
      <c r="F14" s="27">
        <v>372887237</v>
      </c>
      <c r="G14" s="48"/>
      <c r="H14" s="27">
        <v>288859920</v>
      </c>
      <c r="I14" s="48"/>
      <c r="J14" s="27">
        <v>361131629</v>
      </c>
      <c r="K14" s="48"/>
      <c r="L14" s="27">
        <v>276180338</v>
      </c>
    </row>
    <row r="15" spans="1:12" ht="24" customHeight="1">
      <c r="A15" s="20" t="s">
        <v>71</v>
      </c>
      <c r="C15" s="4"/>
      <c r="D15" s="18"/>
      <c r="E15" s="18"/>
      <c r="F15" s="27">
        <v>202578200</v>
      </c>
      <c r="G15" s="48"/>
      <c r="H15" s="27">
        <v>165069957</v>
      </c>
      <c r="I15" s="48"/>
      <c r="J15" s="27">
        <v>187274941</v>
      </c>
      <c r="K15" s="48"/>
      <c r="L15" s="27">
        <v>155430959</v>
      </c>
    </row>
    <row r="16" spans="1:12" ht="24" customHeight="1">
      <c r="A16" s="22" t="s">
        <v>72</v>
      </c>
      <c r="C16" s="4"/>
      <c r="D16" s="1"/>
      <c r="E16" s="1"/>
      <c r="F16" s="14">
        <f>SUM(F13:F15)</f>
        <v>1003739671</v>
      </c>
      <c r="G16" s="48"/>
      <c r="H16" s="14">
        <f>SUM(H13:H15)</f>
        <v>799450823</v>
      </c>
      <c r="I16" s="48"/>
      <c r="J16" s="14">
        <f>SUM(J13:J15)</f>
        <v>932270382</v>
      </c>
      <c r="K16" s="13"/>
      <c r="L16" s="14">
        <f>SUM(L13:L15)</f>
        <v>741522290</v>
      </c>
    </row>
    <row r="17" spans="1:12" ht="24" customHeight="1">
      <c r="A17" s="22" t="s">
        <v>73</v>
      </c>
      <c r="C17" s="4"/>
      <c r="D17" s="1"/>
      <c r="E17" s="1"/>
      <c r="F17" s="27">
        <f>F11-F16</f>
        <v>227165711</v>
      </c>
      <c r="G17" s="48"/>
      <c r="H17" s="27">
        <f>H11-H16</f>
        <v>153051704</v>
      </c>
      <c r="I17" s="48"/>
      <c r="J17" s="27">
        <f>J11-J16</f>
        <v>229829301</v>
      </c>
      <c r="K17" s="13"/>
      <c r="L17" s="27">
        <f>L11-L16</f>
        <v>156040120</v>
      </c>
    </row>
    <row r="18" spans="1:12" ht="24" customHeight="1">
      <c r="A18" s="39" t="s">
        <v>74</v>
      </c>
      <c r="C18" s="4"/>
      <c r="D18" s="1"/>
      <c r="E18" s="1"/>
      <c r="F18" s="27">
        <v>2850651</v>
      </c>
      <c r="G18" s="48"/>
      <c r="H18" s="27">
        <v>1970960</v>
      </c>
      <c r="I18" s="48"/>
      <c r="J18" s="27">
        <v>2373724</v>
      </c>
      <c r="K18" s="48"/>
      <c r="L18" s="27">
        <v>1828756</v>
      </c>
    </row>
    <row r="19" spans="1:12" ht="24" customHeight="1">
      <c r="A19" s="39" t="s">
        <v>75</v>
      </c>
      <c r="C19" s="4"/>
      <c r="D19" s="1"/>
      <c r="E19" s="1"/>
      <c r="F19" s="29">
        <v>-7388794</v>
      </c>
      <c r="G19" s="48"/>
      <c r="H19" s="29">
        <v>-7819524</v>
      </c>
      <c r="I19" s="48"/>
      <c r="J19" s="29">
        <v>-7236473</v>
      </c>
      <c r="K19" s="48"/>
      <c r="L19" s="29">
        <v>-7718108</v>
      </c>
    </row>
    <row r="20" spans="1:12" ht="24" customHeight="1">
      <c r="A20" s="40" t="s">
        <v>185</v>
      </c>
      <c r="C20" s="4"/>
      <c r="D20" s="1"/>
      <c r="E20" s="1"/>
      <c r="F20" s="27">
        <f>SUM(F17:F19)</f>
        <v>222627568</v>
      </c>
      <c r="G20" s="48"/>
      <c r="H20" s="27">
        <f>SUM(H17:H19)</f>
        <v>147203140</v>
      </c>
      <c r="I20" s="48"/>
      <c r="J20" s="27">
        <f>SUM(J17:J19)</f>
        <v>224966552</v>
      </c>
      <c r="K20" s="13"/>
      <c r="L20" s="27">
        <f>SUM(L17:L19)</f>
        <v>150150768</v>
      </c>
    </row>
    <row r="21" spans="1:12" ht="24" customHeight="1">
      <c r="A21" s="39" t="s">
        <v>186</v>
      </c>
      <c r="C21" s="4"/>
      <c r="D21" s="1">
        <v>25</v>
      </c>
      <c r="E21" s="1"/>
      <c r="F21" s="29">
        <v>-44525952</v>
      </c>
      <c r="G21" s="48"/>
      <c r="H21" s="29">
        <v>-28805346</v>
      </c>
      <c r="I21" s="48"/>
      <c r="J21" s="29">
        <v>-42045513</v>
      </c>
      <c r="K21" s="48"/>
      <c r="L21" s="29">
        <v>-26460626</v>
      </c>
    </row>
    <row r="22" spans="1:12" ht="24" customHeight="1" thickBot="1">
      <c r="A22" s="10" t="s">
        <v>187</v>
      </c>
      <c r="C22" s="4"/>
      <c r="D22" s="1"/>
      <c r="E22" s="1"/>
      <c r="F22" s="3">
        <f>SUM(F20:F21)</f>
        <v>178101616</v>
      </c>
      <c r="G22" s="48"/>
      <c r="H22" s="3">
        <f>SUM(H20:H21)</f>
        <v>118397794</v>
      </c>
      <c r="I22" s="48"/>
      <c r="J22" s="3">
        <f>SUM(J20:J21)</f>
        <v>182921039</v>
      </c>
      <c r="K22" s="13"/>
      <c r="L22" s="3">
        <f>SUM(L20:L21)</f>
        <v>123690142</v>
      </c>
    </row>
    <row r="23" spans="1:12" ht="24" customHeight="1" thickTop="1">
      <c r="A23" s="19"/>
      <c r="C23" s="4"/>
      <c r="D23" s="1"/>
      <c r="E23" s="1"/>
      <c r="F23" s="27"/>
      <c r="G23" s="48"/>
      <c r="H23" s="27"/>
      <c r="I23" s="13"/>
      <c r="J23" s="27"/>
      <c r="K23" s="27"/>
      <c r="L23" s="27"/>
    </row>
    <row r="24" spans="1:12" ht="24" customHeight="1">
      <c r="A24" s="54" t="s">
        <v>76</v>
      </c>
      <c r="C24" s="4"/>
      <c r="D24" s="1"/>
      <c r="E24" s="1"/>
      <c r="F24" s="27"/>
      <c r="G24" s="48"/>
      <c r="H24" s="27"/>
      <c r="I24" s="13"/>
      <c r="J24" s="27"/>
      <c r="K24" s="27"/>
      <c r="L24" s="27"/>
    </row>
    <row r="25" spans="1:12" ht="24" customHeight="1" thickBot="1">
      <c r="A25" s="55" t="s">
        <v>77</v>
      </c>
      <c r="C25" s="4"/>
      <c r="D25" s="1"/>
      <c r="E25" s="1"/>
      <c r="F25" s="27">
        <f>F27-F26</f>
        <v>178169413</v>
      </c>
      <c r="G25" s="48"/>
      <c r="H25" s="27">
        <f>H27-H26</f>
        <v>118478232</v>
      </c>
      <c r="I25" s="13"/>
      <c r="J25" s="16">
        <f>J22</f>
        <v>182921039</v>
      </c>
      <c r="K25" s="27"/>
      <c r="L25" s="16">
        <f>L22</f>
        <v>123690142</v>
      </c>
    </row>
    <row r="26" spans="1:12" ht="24" customHeight="1" thickTop="1">
      <c r="A26" s="55" t="s">
        <v>78</v>
      </c>
      <c r="C26" s="4"/>
      <c r="D26" s="1"/>
      <c r="E26" s="1"/>
      <c r="F26" s="56">
        <v>-67797</v>
      </c>
      <c r="G26" s="57"/>
      <c r="H26" s="56">
        <v>-80438</v>
      </c>
      <c r="I26" s="13"/>
      <c r="J26" s="27"/>
      <c r="K26" s="27"/>
      <c r="L26" s="27"/>
    </row>
    <row r="27" spans="1:12" ht="24" customHeight="1" thickBot="1">
      <c r="A27" s="19"/>
      <c r="C27" s="4"/>
      <c r="D27" s="1"/>
      <c r="E27" s="1"/>
      <c r="F27" s="16">
        <f>F22</f>
        <v>178101616</v>
      </c>
      <c r="G27" s="59"/>
      <c r="H27" s="58">
        <f>H22</f>
        <v>118397794</v>
      </c>
      <c r="I27" s="13"/>
      <c r="J27" s="27"/>
      <c r="K27" s="27"/>
      <c r="L27" s="27"/>
    </row>
    <row r="28" spans="1:12" ht="24" customHeight="1" thickTop="1">
      <c r="A28" s="19"/>
      <c r="C28" s="4"/>
      <c r="D28" s="1"/>
      <c r="E28" s="1"/>
      <c r="F28" s="27"/>
      <c r="G28" s="48"/>
      <c r="H28" s="27"/>
      <c r="I28" s="13"/>
      <c r="J28" s="27"/>
      <c r="K28" s="27"/>
      <c r="L28" s="27"/>
    </row>
    <row r="29" spans="1:12" ht="24" customHeight="1">
      <c r="A29" s="19" t="s">
        <v>79</v>
      </c>
      <c r="C29" s="4"/>
      <c r="D29" s="1">
        <v>26</v>
      </c>
      <c r="E29" s="1"/>
      <c r="F29" s="13"/>
      <c r="G29" s="1"/>
      <c r="H29" s="13"/>
      <c r="J29" s="13"/>
      <c r="L29" s="13"/>
    </row>
    <row r="30" spans="1:12" ht="24" customHeight="1">
      <c r="A30" s="5" t="s">
        <v>80</v>
      </c>
      <c r="C30" s="4"/>
      <c r="D30" s="1"/>
      <c r="E30" s="1"/>
      <c r="F30" s="13"/>
      <c r="G30" s="1"/>
      <c r="H30" s="13"/>
      <c r="J30" s="13"/>
      <c r="L30" s="13"/>
    </row>
    <row r="31" spans="1:12" ht="24" customHeight="1" thickBot="1">
      <c r="A31" s="15" t="s">
        <v>188</v>
      </c>
      <c r="C31" s="4"/>
      <c r="D31" s="2"/>
      <c r="E31" s="2"/>
      <c r="F31" s="69">
        <f>F25/815623561</f>
        <v>0.2184456427197301</v>
      </c>
      <c r="G31" s="2"/>
      <c r="H31" s="69">
        <f>H25/815623561</f>
        <v>0.1452609238687748</v>
      </c>
      <c r="I31" s="20"/>
      <c r="J31" s="69">
        <f>J22/815623561</f>
        <v>0.22427140135055515</v>
      </c>
      <c r="K31" s="21"/>
      <c r="L31" s="69">
        <f>L22/815623561</f>
        <v>0.15165101636881234</v>
      </c>
    </row>
    <row r="32" spans="1:12" s="4" customFormat="1" ht="24" customHeight="1" thickTop="1">
      <c r="A32" s="5"/>
      <c r="D32" s="1"/>
      <c r="E32" s="1"/>
      <c r="F32" s="1"/>
      <c r="G32" s="1"/>
      <c r="H32" s="1"/>
      <c r="I32" s="15"/>
      <c r="J32" s="15"/>
      <c r="K32" s="15"/>
      <c r="L32" s="15"/>
    </row>
    <row r="33" spans="1:3" ht="24" customHeight="1">
      <c r="A33" s="5" t="s">
        <v>28</v>
      </c>
      <c r="C33" s="4"/>
    </row>
    <row r="34" spans="1:3" ht="24" customHeight="1">
      <c r="A34" s="6" t="s">
        <v>0</v>
      </c>
      <c r="C34" s="4"/>
    </row>
    <row r="35" spans="1:3" ht="24" customHeight="1">
      <c r="A35" s="6" t="s">
        <v>81</v>
      </c>
      <c r="C35" s="4"/>
    </row>
    <row r="36" spans="1:3" ht="24" customHeight="1">
      <c r="A36" s="17" t="s">
        <v>62</v>
      </c>
      <c r="C36" s="4"/>
    </row>
    <row r="37" spans="1:12" ht="24" customHeight="1">
      <c r="A37" s="5"/>
      <c r="C37" s="4"/>
      <c r="L37" s="30" t="s">
        <v>3</v>
      </c>
    </row>
    <row r="38" spans="1:12" ht="24" customHeight="1">
      <c r="A38" s="5"/>
      <c r="C38" s="4"/>
      <c r="F38" s="93" t="s">
        <v>4</v>
      </c>
      <c r="G38" s="93"/>
      <c r="H38" s="93"/>
      <c r="I38" s="10"/>
      <c r="J38" s="92" t="s">
        <v>5</v>
      </c>
      <c r="K38" s="92"/>
      <c r="L38" s="92"/>
    </row>
    <row r="39" spans="1:12" ht="24" customHeight="1">
      <c r="A39" s="5"/>
      <c r="C39" s="4"/>
      <c r="F39" s="12">
        <v>2566</v>
      </c>
      <c r="G39" s="4"/>
      <c r="H39" s="12">
        <v>2565</v>
      </c>
      <c r="I39" s="11"/>
      <c r="J39" s="12">
        <v>2566</v>
      </c>
      <c r="K39" s="4"/>
      <c r="L39" s="12">
        <v>2565</v>
      </c>
    </row>
    <row r="40" spans="1:12" ht="24" customHeight="1">
      <c r="A40" s="5"/>
      <c r="C40" s="4"/>
      <c r="F40" s="25"/>
      <c r="G40" s="4"/>
      <c r="H40" s="25"/>
      <c r="I40" s="11"/>
      <c r="J40" s="25"/>
      <c r="K40" s="11"/>
      <c r="L40" s="25"/>
    </row>
    <row r="41" spans="1:12" ht="24" customHeight="1">
      <c r="A41" s="10" t="s">
        <v>187</v>
      </c>
      <c r="C41" s="4"/>
      <c r="F41" s="29">
        <f>F22</f>
        <v>178101616</v>
      </c>
      <c r="G41" s="48"/>
      <c r="H41" s="29">
        <f>H22</f>
        <v>118397794</v>
      </c>
      <c r="I41" s="13"/>
      <c r="J41" s="29">
        <f>J22</f>
        <v>182921039</v>
      </c>
      <c r="K41" s="27"/>
      <c r="L41" s="29">
        <f>L22</f>
        <v>123690142</v>
      </c>
    </row>
    <row r="42" spans="1:3" ht="24" customHeight="1">
      <c r="A42" s="5"/>
      <c r="C42" s="4"/>
    </row>
    <row r="43" spans="1:12" ht="24" customHeight="1">
      <c r="A43" s="19" t="s">
        <v>82</v>
      </c>
      <c r="C43" s="4"/>
      <c r="D43" s="2"/>
      <c r="E43" s="2"/>
      <c r="F43" s="27"/>
      <c r="G43" s="2"/>
      <c r="H43" s="27"/>
      <c r="I43" s="13"/>
      <c r="J43" s="27"/>
      <c r="K43" s="27"/>
      <c r="L43" s="27"/>
    </row>
    <row r="44" spans="1:12" ht="24" customHeight="1">
      <c r="A44" s="34" t="s">
        <v>83</v>
      </c>
      <c r="C44" s="4"/>
      <c r="D44" s="2"/>
      <c r="E44" s="2"/>
      <c r="F44" s="27"/>
      <c r="G44" s="2"/>
      <c r="H44" s="27"/>
      <c r="I44" s="13"/>
      <c r="J44" s="27"/>
      <c r="K44" s="27"/>
      <c r="L44" s="27"/>
    </row>
    <row r="45" spans="1:12" ht="24" customHeight="1">
      <c r="A45" s="5" t="s">
        <v>84</v>
      </c>
      <c r="C45" s="4"/>
      <c r="D45" s="2"/>
      <c r="E45" s="2"/>
      <c r="F45" s="27"/>
      <c r="G45" s="2"/>
      <c r="H45" s="27"/>
      <c r="I45" s="13"/>
      <c r="J45" s="27"/>
      <c r="K45" s="27"/>
      <c r="L45" s="27"/>
    </row>
    <row r="46" spans="1:12" ht="24" customHeight="1">
      <c r="A46" s="5" t="s">
        <v>85</v>
      </c>
      <c r="C46" s="4"/>
      <c r="D46" s="2"/>
      <c r="E46" s="2"/>
      <c r="F46" s="27">
        <v>-1253</v>
      </c>
      <c r="G46" s="2"/>
      <c r="H46" s="27">
        <v>-224797</v>
      </c>
      <c r="I46" s="2"/>
      <c r="J46" s="27">
        <v>0</v>
      </c>
      <c r="K46" s="2"/>
      <c r="L46" s="27">
        <v>0</v>
      </c>
    </row>
    <row r="47" spans="1:12" ht="24" customHeight="1">
      <c r="A47" s="33" t="s">
        <v>86</v>
      </c>
      <c r="C47" s="4"/>
      <c r="D47" s="2"/>
      <c r="E47" s="2"/>
      <c r="F47" s="27"/>
      <c r="G47" s="2"/>
      <c r="H47" s="27"/>
      <c r="I47" s="2"/>
      <c r="J47" s="27"/>
      <c r="K47" s="2"/>
      <c r="L47" s="27"/>
    </row>
    <row r="48" spans="1:12" ht="24" customHeight="1">
      <c r="A48" s="28" t="s">
        <v>87</v>
      </c>
      <c r="C48" s="4"/>
      <c r="D48" s="2"/>
      <c r="E48" s="2"/>
      <c r="F48" s="27"/>
      <c r="G48" s="2"/>
      <c r="H48" s="27"/>
      <c r="I48" s="2"/>
      <c r="J48" s="27"/>
      <c r="K48" s="2"/>
      <c r="L48" s="27"/>
    </row>
    <row r="49" spans="1:12" ht="24" customHeight="1">
      <c r="A49" s="28" t="s">
        <v>88</v>
      </c>
      <c r="C49" s="4"/>
      <c r="D49" s="2"/>
      <c r="E49" s="2"/>
      <c r="F49" s="27">
        <v>0</v>
      </c>
      <c r="G49" s="2"/>
      <c r="H49" s="27">
        <v>1976240</v>
      </c>
      <c r="I49" s="2"/>
      <c r="J49" s="27">
        <v>0</v>
      </c>
      <c r="K49" s="2"/>
      <c r="L49" s="27">
        <v>1976240</v>
      </c>
    </row>
    <row r="50" spans="1:12" ht="24" customHeight="1">
      <c r="A50" s="19" t="s">
        <v>89</v>
      </c>
      <c r="C50" s="4"/>
      <c r="D50" s="2"/>
      <c r="E50" s="2"/>
      <c r="F50" s="14">
        <f>SUM(F46,F49)</f>
        <v>-1253</v>
      </c>
      <c r="G50" s="2"/>
      <c r="H50" s="14">
        <f>SUM(H46,H49)</f>
        <v>1751443</v>
      </c>
      <c r="I50" s="2"/>
      <c r="J50" s="14">
        <f>SUM(J46,J49)</f>
        <v>0</v>
      </c>
      <c r="K50" s="2"/>
      <c r="L50" s="14">
        <f>SUM(L46,L49)</f>
        <v>1976240</v>
      </c>
    </row>
    <row r="51" spans="1:12" ht="24" customHeight="1">
      <c r="A51" s="19"/>
      <c r="C51" s="4"/>
      <c r="D51" s="2"/>
      <c r="E51" s="2"/>
      <c r="F51" s="27"/>
      <c r="G51" s="2"/>
      <c r="H51" s="27"/>
      <c r="I51" s="2"/>
      <c r="J51" s="27"/>
      <c r="K51" s="2"/>
      <c r="L51" s="27"/>
    </row>
    <row r="52" spans="1:12" ht="24" customHeight="1" thickBot="1">
      <c r="A52" s="19" t="s">
        <v>90</v>
      </c>
      <c r="C52" s="4"/>
      <c r="D52" s="2"/>
      <c r="E52" s="2"/>
      <c r="F52" s="16">
        <f>SUM(F22,F50)</f>
        <v>178100363</v>
      </c>
      <c r="G52" s="2"/>
      <c r="H52" s="16">
        <f>SUM(H41,H50)</f>
        <v>120149237</v>
      </c>
      <c r="I52" s="13"/>
      <c r="J52" s="16">
        <f>SUM(J22,J50)</f>
        <v>182921039</v>
      </c>
      <c r="K52" s="27"/>
      <c r="L52" s="16">
        <f>SUM(L41,L50)</f>
        <v>125666382</v>
      </c>
    </row>
    <row r="53" spans="1:3" ht="24" customHeight="1" thickTop="1">
      <c r="A53" s="5"/>
      <c r="C53" s="4"/>
    </row>
    <row r="54" spans="1:3" ht="24" customHeight="1">
      <c r="A54" s="60" t="s">
        <v>91</v>
      </c>
      <c r="C54" s="4"/>
    </row>
    <row r="55" spans="1:12" ht="24" customHeight="1" thickBot="1">
      <c r="A55" s="55" t="s">
        <v>77</v>
      </c>
      <c r="C55" s="4"/>
      <c r="F55" s="52">
        <f>SUM(F50,F25)</f>
        <v>178168160</v>
      </c>
      <c r="G55" s="52"/>
      <c r="H55" s="52">
        <f>SUM(H50,H25)</f>
        <v>120229675</v>
      </c>
      <c r="I55" s="62"/>
      <c r="J55" s="63">
        <f>J52</f>
        <v>182921039</v>
      </c>
      <c r="K55" s="64"/>
      <c r="L55" s="63">
        <f>L52</f>
        <v>125666382</v>
      </c>
    </row>
    <row r="56" spans="1:12" ht="24" customHeight="1" thickTop="1">
      <c r="A56" s="55" t="s">
        <v>78</v>
      </c>
      <c r="C56" s="4"/>
      <c r="F56" s="65">
        <v>-67797</v>
      </c>
      <c r="G56" s="61"/>
      <c r="H56" s="65">
        <v>-80438</v>
      </c>
      <c r="I56" s="62"/>
      <c r="J56" s="52"/>
      <c r="K56" s="64"/>
      <c r="L56" s="52"/>
    </row>
    <row r="57" spans="1:12" ht="24" customHeight="1" thickBot="1">
      <c r="A57" s="5"/>
      <c r="C57" s="4"/>
      <c r="F57" s="66">
        <f>SUM(F55:F56)</f>
        <v>178100363</v>
      </c>
      <c r="G57" s="61"/>
      <c r="H57" s="66">
        <f>SUM(H55:H56)</f>
        <v>120149237</v>
      </c>
      <c r="I57" s="67"/>
      <c r="J57" s="68"/>
      <c r="K57" s="64"/>
      <c r="L57" s="68"/>
    </row>
    <row r="58" spans="1:3" ht="24" customHeight="1" thickTop="1">
      <c r="A58" s="5"/>
      <c r="C58" s="4"/>
    </row>
    <row r="59" spans="1:3" ht="24" customHeight="1">
      <c r="A59" s="55" t="s">
        <v>28</v>
      </c>
      <c r="C59" s="4"/>
    </row>
    <row r="60" ht="21" customHeight="1">
      <c r="A60" s="6" t="s">
        <v>0</v>
      </c>
    </row>
    <row r="61" ht="21" customHeight="1">
      <c r="A61" s="6" t="s">
        <v>92</v>
      </c>
    </row>
    <row r="62" ht="21" customHeight="1">
      <c r="A62" s="6" t="s">
        <v>62</v>
      </c>
    </row>
    <row r="63" spans="1:12" ht="21" customHeight="1">
      <c r="A63" s="7"/>
      <c r="B63" s="8"/>
      <c r="C63" s="8"/>
      <c r="D63" s="8"/>
      <c r="E63" s="8"/>
      <c r="F63" s="8"/>
      <c r="G63" s="8"/>
      <c r="H63" s="8"/>
      <c r="I63" s="9"/>
      <c r="J63" s="7"/>
      <c r="K63" s="9"/>
      <c r="L63" s="30" t="s">
        <v>3</v>
      </c>
    </row>
    <row r="64" spans="1:12" ht="21" customHeight="1">
      <c r="A64" s="7"/>
      <c r="B64" s="8"/>
      <c r="C64" s="8"/>
      <c r="D64" s="8"/>
      <c r="E64" s="8"/>
      <c r="F64" s="93" t="s">
        <v>4</v>
      </c>
      <c r="G64" s="93"/>
      <c r="H64" s="93"/>
      <c r="I64" s="10"/>
      <c r="J64" s="92" t="s">
        <v>5</v>
      </c>
      <c r="K64" s="92"/>
      <c r="L64" s="92"/>
    </row>
    <row r="65" spans="1:12" ht="21" customHeight="1">
      <c r="A65" s="8"/>
      <c r="B65" s="8"/>
      <c r="C65" s="8"/>
      <c r="D65" s="4"/>
      <c r="E65" s="4"/>
      <c r="F65" s="12">
        <v>2566</v>
      </c>
      <c r="G65" s="4"/>
      <c r="H65" s="12">
        <v>2565</v>
      </c>
      <c r="I65" s="11"/>
      <c r="J65" s="12">
        <v>2566</v>
      </c>
      <c r="K65" s="4"/>
      <c r="L65" s="12">
        <v>2565</v>
      </c>
    </row>
    <row r="66" spans="1:12" ht="21" customHeight="1">
      <c r="A66" s="10" t="s">
        <v>93</v>
      </c>
      <c r="F66" s="13"/>
      <c r="G66" s="13"/>
      <c r="H66" s="13"/>
      <c r="I66" s="13"/>
      <c r="J66" s="13"/>
      <c r="K66" s="13"/>
      <c r="L66" s="13"/>
    </row>
    <row r="67" spans="1:12" ht="21" customHeight="1">
      <c r="A67" s="9" t="s">
        <v>189</v>
      </c>
      <c r="F67" s="27">
        <f>SUM(F20)</f>
        <v>222627568</v>
      </c>
      <c r="G67" s="13"/>
      <c r="H67" s="27">
        <f>SUM(H20)</f>
        <v>147203140</v>
      </c>
      <c r="I67" s="13"/>
      <c r="J67" s="27">
        <f>SUM(J20)</f>
        <v>224966552</v>
      </c>
      <c r="K67" s="27"/>
      <c r="L67" s="27">
        <f>SUM(L20)</f>
        <v>150150768</v>
      </c>
    </row>
    <row r="68" spans="1:12" ht="21" customHeight="1">
      <c r="A68" s="9" t="s">
        <v>199</v>
      </c>
      <c r="F68" s="27"/>
      <c r="G68" s="13"/>
      <c r="H68" s="27"/>
      <c r="I68" s="13"/>
      <c r="J68" s="27"/>
      <c r="K68" s="27"/>
      <c r="L68" s="27"/>
    </row>
    <row r="69" spans="1:12" ht="21" customHeight="1">
      <c r="A69" s="9" t="s">
        <v>94</v>
      </c>
      <c r="F69" s="27"/>
      <c r="G69" s="13"/>
      <c r="H69" s="27"/>
      <c r="I69" s="13"/>
      <c r="J69" s="27"/>
      <c r="K69" s="27"/>
      <c r="L69" s="27"/>
    </row>
    <row r="70" spans="1:12" ht="21" customHeight="1">
      <c r="A70" s="39" t="s">
        <v>95</v>
      </c>
      <c r="F70" s="27">
        <v>163625410</v>
      </c>
      <c r="G70" s="13"/>
      <c r="H70" s="27">
        <v>153351157</v>
      </c>
      <c r="I70" s="13"/>
      <c r="J70" s="27">
        <v>158472550</v>
      </c>
      <c r="K70" s="13"/>
      <c r="L70" s="27">
        <v>149052267</v>
      </c>
    </row>
    <row r="71" spans="1:12" ht="21" customHeight="1">
      <c r="A71" s="39" t="s">
        <v>96</v>
      </c>
      <c r="F71" s="27">
        <v>-180382</v>
      </c>
      <c r="G71" s="13"/>
      <c r="H71" s="27">
        <v>-52819</v>
      </c>
      <c r="I71" s="13"/>
      <c r="J71" s="27">
        <v>-180382</v>
      </c>
      <c r="K71" s="13"/>
      <c r="L71" s="27">
        <v>-32259</v>
      </c>
    </row>
    <row r="72" spans="1:12" ht="21" customHeight="1">
      <c r="A72" s="39" t="s">
        <v>97</v>
      </c>
      <c r="F72" s="27">
        <v>763644</v>
      </c>
      <c r="G72" s="13"/>
      <c r="H72" s="27">
        <v>207786</v>
      </c>
      <c r="I72" s="13"/>
      <c r="J72" s="27">
        <v>763644</v>
      </c>
      <c r="K72" s="13"/>
      <c r="L72" s="27">
        <v>174093</v>
      </c>
    </row>
    <row r="73" spans="1:12" ht="21" customHeight="1">
      <c r="A73" s="86" t="s">
        <v>98</v>
      </c>
      <c r="F73" s="27">
        <v>0</v>
      </c>
      <c r="G73" s="13"/>
      <c r="H73" s="27">
        <v>111500</v>
      </c>
      <c r="I73" s="13"/>
      <c r="J73" s="27">
        <v>0</v>
      </c>
      <c r="K73" s="13"/>
      <c r="L73" s="27">
        <v>91500</v>
      </c>
    </row>
    <row r="74" spans="1:12" ht="21" customHeight="1">
      <c r="A74" s="39" t="s">
        <v>200</v>
      </c>
      <c r="F74" s="27"/>
      <c r="G74" s="13"/>
      <c r="H74" s="27"/>
      <c r="I74" s="13"/>
      <c r="J74" s="27"/>
      <c r="K74" s="13"/>
      <c r="L74" s="27"/>
    </row>
    <row r="75" spans="1:12" ht="21" customHeight="1">
      <c r="A75" s="39" t="s">
        <v>201</v>
      </c>
      <c r="F75" s="13">
        <v>-1221166</v>
      </c>
      <c r="G75" s="13"/>
      <c r="H75" s="13">
        <v>-142017</v>
      </c>
      <c r="I75" s="13"/>
      <c r="J75" s="13">
        <v>-1221166</v>
      </c>
      <c r="K75" s="13"/>
      <c r="L75" s="13">
        <v>-142017</v>
      </c>
    </row>
    <row r="76" spans="1:12" ht="21" customHeight="1">
      <c r="A76" s="39" t="s">
        <v>202</v>
      </c>
      <c r="F76" s="27"/>
      <c r="G76" s="13"/>
      <c r="H76" s="27"/>
      <c r="I76" s="13"/>
      <c r="J76" s="27"/>
      <c r="K76" s="13"/>
      <c r="L76" s="27"/>
    </row>
    <row r="77" spans="1:12" ht="21" customHeight="1">
      <c r="A77" s="39" t="s">
        <v>201</v>
      </c>
      <c r="F77" s="27">
        <v>-1768750</v>
      </c>
      <c r="G77" s="13"/>
      <c r="H77" s="27">
        <v>-799645</v>
      </c>
      <c r="I77" s="13"/>
      <c r="J77" s="27">
        <v>-1768750</v>
      </c>
      <c r="K77" s="13"/>
      <c r="L77" s="27">
        <v>-799645</v>
      </c>
    </row>
    <row r="78" spans="1:12" ht="21" customHeight="1">
      <c r="A78" s="39" t="s">
        <v>198</v>
      </c>
      <c r="F78" s="27">
        <v>0</v>
      </c>
      <c r="G78" s="13"/>
      <c r="H78" s="27">
        <v>-2225695</v>
      </c>
      <c r="I78" s="13"/>
      <c r="J78" s="27">
        <v>0</v>
      </c>
      <c r="K78" s="13"/>
      <c r="L78" s="27">
        <v>-2225695</v>
      </c>
    </row>
    <row r="79" spans="1:12" ht="21" customHeight="1">
      <c r="A79" s="9" t="s">
        <v>190</v>
      </c>
      <c r="F79" s="27">
        <v>2128344</v>
      </c>
      <c r="G79" s="13"/>
      <c r="H79" s="27">
        <v>3304444</v>
      </c>
      <c r="I79" s="13"/>
      <c r="J79" s="27">
        <v>1141759</v>
      </c>
      <c r="K79" s="13"/>
      <c r="L79" s="27">
        <v>2708992</v>
      </c>
    </row>
    <row r="80" spans="1:12" ht="21" customHeight="1">
      <c r="A80" s="39" t="s">
        <v>99</v>
      </c>
      <c r="F80" s="27">
        <v>14</v>
      </c>
      <c r="G80" s="13"/>
      <c r="H80" s="27">
        <v>0</v>
      </c>
      <c r="I80" s="13"/>
      <c r="J80" s="27">
        <v>14</v>
      </c>
      <c r="K80" s="13"/>
      <c r="L80" s="27">
        <v>0</v>
      </c>
    </row>
    <row r="81" spans="1:12" ht="21" customHeight="1">
      <c r="A81" s="9" t="s">
        <v>100</v>
      </c>
      <c r="F81" s="27">
        <v>0</v>
      </c>
      <c r="G81" s="13"/>
      <c r="H81" s="27">
        <v>-10593980</v>
      </c>
      <c r="I81" s="13"/>
      <c r="J81" s="27">
        <v>0</v>
      </c>
      <c r="K81" s="13"/>
      <c r="L81" s="27">
        <v>-10563179</v>
      </c>
    </row>
    <row r="82" spans="1:12" ht="21" customHeight="1">
      <c r="A82" s="9" t="s">
        <v>101</v>
      </c>
      <c r="F82" s="27">
        <v>-709495</v>
      </c>
      <c r="G82" s="13"/>
      <c r="H82" s="27">
        <v>-454863</v>
      </c>
      <c r="I82" s="13"/>
      <c r="J82" s="27">
        <v>-644166</v>
      </c>
      <c r="K82" s="13"/>
      <c r="L82" s="27">
        <v>-500389</v>
      </c>
    </row>
    <row r="83" spans="1:12" ht="21" customHeight="1">
      <c r="A83" s="9" t="s">
        <v>102</v>
      </c>
      <c r="F83" s="27">
        <v>-299830</v>
      </c>
      <c r="G83" s="13"/>
      <c r="H83" s="27">
        <v>-246252</v>
      </c>
      <c r="I83" s="13"/>
      <c r="J83" s="27">
        <v>-273536</v>
      </c>
      <c r="K83" s="13"/>
      <c r="L83" s="27">
        <v>-246252</v>
      </c>
    </row>
    <row r="84" spans="1:12" ht="21" customHeight="1">
      <c r="A84" s="9" t="s">
        <v>103</v>
      </c>
      <c r="F84" s="27">
        <v>3580234</v>
      </c>
      <c r="G84" s="13"/>
      <c r="H84" s="27">
        <v>2038321</v>
      </c>
      <c r="I84" s="13"/>
      <c r="J84" s="27">
        <v>3274190</v>
      </c>
      <c r="K84" s="13"/>
      <c r="L84" s="27">
        <v>1123937</v>
      </c>
    </row>
    <row r="85" spans="1:12" ht="21" customHeight="1">
      <c r="A85" s="9" t="s">
        <v>104</v>
      </c>
      <c r="F85" s="27">
        <v>0</v>
      </c>
      <c r="G85" s="13"/>
      <c r="H85" s="27">
        <v>0</v>
      </c>
      <c r="I85" s="13"/>
      <c r="J85" s="27">
        <v>-11996400</v>
      </c>
      <c r="K85" s="13"/>
      <c r="L85" s="27">
        <v>-11996400</v>
      </c>
    </row>
    <row r="86" spans="1:12" ht="21" customHeight="1">
      <c r="A86" s="9" t="s">
        <v>105</v>
      </c>
      <c r="F86" s="27">
        <v>-2850651</v>
      </c>
      <c r="G86" s="13"/>
      <c r="H86" s="27">
        <v>-1970960</v>
      </c>
      <c r="I86" s="13"/>
      <c r="J86" s="27">
        <v>-2373724</v>
      </c>
      <c r="K86" s="13"/>
      <c r="L86" s="27">
        <v>-1828756</v>
      </c>
    </row>
    <row r="87" spans="1:12" ht="21" customHeight="1">
      <c r="A87" s="9" t="s">
        <v>106</v>
      </c>
      <c r="F87" s="29">
        <v>7388794</v>
      </c>
      <c r="G87" s="13"/>
      <c r="H87" s="29">
        <v>7819524</v>
      </c>
      <c r="I87" s="13"/>
      <c r="J87" s="29">
        <v>7236473</v>
      </c>
      <c r="K87" s="13"/>
      <c r="L87" s="29">
        <v>7718108</v>
      </c>
    </row>
    <row r="88" spans="1:12" ht="21" customHeight="1">
      <c r="A88" s="9" t="s">
        <v>107</v>
      </c>
      <c r="F88" s="27"/>
      <c r="G88" s="13"/>
      <c r="H88" s="27"/>
      <c r="I88" s="13"/>
      <c r="J88" s="27"/>
      <c r="K88" s="27"/>
      <c r="L88" s="27"/>
    </row>
    <row r="89" spans="1:12" ht="21" customHeight="1">
      <c r="A89" s="9" t="s">
        <v>108</v>
      </c>
      <c r="F89" s="27">
        <f>SUM(F67:F87)</f>
        <v>393083734</v>
      </c>
      <c r="G89" s="13"/>
      <c r="H89" s="27">
        <f>SUM(H67:H87)</f>
        <v>297549641</v>
      </c>
      <c r="I89" s="13"/>
      <c r="J89" s="27">
        <f>SUM(J67:J87)</f>
        <v>377397058</v>
      </c>
      <c r="K89" s="27"/>
      <c r="L89" s="27">
        <f>SUM(L67:L87)</f>
        <v>282685073</v>
      </c>
    </row>
    <row r="90" spans="1:12" ht="21" customHeight="1">
      <c r="A90" s="9" t="s">
        <v>109</v>
      </c>
      <c r="F90" s="27"/>
      <c r="G90" s="13"/>
      <c r="H90" s="27"/>
      <c r="I90" s="13"/>
      <c r="J90" s="27"/>
      <c r="K90" s="27"/>
      <c r="L90" s="27"/>
    </row>
    <row r="91" spans="1:12" ht="21" customHeight="1">
      <c r="A91" s="9" t="s">
        <v>110</v>
      </c>
      <c r="F91" s="27">
        <v>7253969</v>
      </c>
      <c r="G91" s="13"/>
      <c r="H91" s="27">
        <v>-7605583</v>
      </c>
      <c r="I91" s="13"/>
      <c r="J91" s="27">
        <v>1860095</v>
      </c>
      <c r="K91" s="13"/>
      <c r="L91" s="27">
        <v>-5416083</v>
      </c>
    </row>
    <row r="92" spans="1:12" ht="21" customHeight="1">
      <c r="A92" s="9" t="s">
        <v>111</v>
      </c>
      <c r="F92" s="27">
        <v>-18182845</v>
      </c>
      <c r="G92" s="13"/>
      <c r="H92" s="27">
        <v>-11638961</v>
      </c>
      <c r="I92" s="13"/>
      <c r="J92" s="27">
        <v>-18706643</v>
      </c>
      <c r="K92" s="13"/>
      <c r="L92" s="27">
        <v>-8651555</v>
      </c>
    </row>
    <row r="93" spans="1:12" ht="21" customHeight="1">
      <c r="A93" s="39" t="s">
        <v>112</v>
      </c>
      <c r="F93" s="27">
        <v>-4683619</v>
      </c>
      <c r="G93" s="13"/>
      <c r="H93" s="27">
        <v>-119735</v>
      </c>
      <c r="I93" s="13"/>
      <c r="J93" s="27">
        <v>-5075321</v>
      </c>
      <c r="K93" s="13"/>
      <c r="L93" s="27">
        <v>187939</v>
      </c>
    </row>
    <row r="94" spans="1:12" ht="21" customHeight="1">
      <c r="A94" s="9" t="s">
        <v>113</v>
      </c>
      <c r="F94" s="27">
        <v>14108</v>
      </c>
      <c r="G94" s="13"/>
      <c r="H94" s="27">
        <v>-7508319</v>
      </c>
      <c r="I94" s="13"/>
      <c r="J94" s="27">
        <v>33733</v>
      </c>
      <c r="K94" s="13"/>
      <c r="L94" s="27">
        <v>-7520788</v>
      </c>
    </row>
    <row r="95" spans="1:12" ht="21" customHeight="1">
      <c r="A95" s="9" t="s">
        <v>184</v>
      </c>
      <c r="F95" s="27">
        <v>-432907</v>
      </c>
      <c r="G95" s="13"/>
      <c r="H95" s="27">
        <v>0</v>
      </c>
      <c r="I95" s="13"/>
      <c r="J95" s="27">
        <v>0</v>
      </c>
      <c r="K95" s="13"/>
      <c r="L95" s="27">
        <v>0</v>
      </c>
    </row>
    <row r="96" spans="1:12" ht="21" customHeight="1">
      <c r="A96" s="9" t="s">
        <v>191</v>
      </c>
      <c r="F96" s="27"/>
      <c r="G96" s="13"/>
      <c r="H96" s="27"/>
      <c r="I96" s="13"/>
      <c r="J96" s="27"/>
      <c r="K96" s="13"/>
      <c r="L96" s="27"/>
    </row>
    <row r="97" spans="1:12" ht="21" customHeight="1">
      <c r="A97" s="39" t="s">
        <v>114</v>
      </c>
      <c r="F97" s="27">
        <v>6816440</v>
      </c>
      <c r="G97" s="13"/>
      <c r="H97" s="27">
        <v>13869859</v>
      </c>
      <c r="I97" s="13"/>
      <c r="J97" s="27">
        <v>5936782</v>
      </c>
      <c r="K97" s="13"/>
      <c r="L97" s="27">
        <v>12220833</v>
      </c>
    </row>
    <row r="98" spans="1:12" ht="21" customHeight="1">
      <c r="A98" s="39" t="s">
        <v>115</v>
      </c>
      <c r="F98" s="27">
        <v>4590108</v>
      </c>
      <c r="G98" s="13"/>
      <c r="H98" s="27">
        <v>4844881</v>
      </c>
      <c r="I98" s="13"/>
      <c r="J98" s="27">
        <v>3285947</v>
      </c>
      <c r="K98" s="13"/>
      <c r="L98" s="27">
        <v>4815399</v>
      </c>
    </row>
    <row r="99" spans="1:12" ht="21" customHeight="1">
      <c r="A99" s="9" t="s">
        <v>116</v>
      </c>
      <c r="F99" s="29">
        <v>6699160</v>
      </c>
      <c r="G99" s="13"/>
      <c r="H99" s="29">
        <v>1024836</v>
      </c>
      <c r="I99" s="13"/>
      <c r="J99" s="29">
        <v>1230057</v>
      </c>
      <c r="K99" s="13"/>
      <c r="L99" s="29">
        <v>559985</v>
      </c>
    </row>
    <row r="100" spans="1:12" ht="21" customHeight="1">
      <c r="A100" s="39" t="s">
        <v>117</v>
      </c>
      <c r="F100" s="27">
        <f>SUM(F89:F99)</f>
        <v>395158148</v>
      </c>
      <c r="G100" s="13"/>
      <c r="H100" s="27">
        <f>SUM(H89:H99)</f>
        <v>290416619</v>
      </c>
      <c r="I100" s="13"/>
      <c r="J100" s="27">
        <f>SUM(J89:J99)</f>
        <v>365961708</v>
      </c>
      <c r="K100" s="27"/>
      <c r="L100" s="27">
        <f>SUM(L89:L99)</f>
        <v>278880803</v>
      </c>
    </row>
    <row r="101" spans="1:12" ht="21" customHeight="1">
      <c r="A101" s="39" t="s">
        <v>118</v>
      </c>
      <c r="F101" s="27">
        <v>1116716</v>
      </c>
      <c r="G101" s="13"/>
      <c r="H101" s="27">
        <v>415110</v>
      </c>
      <c r="I101" s="13"/>
      <c r="J101" s="27">
        <v>776664</v>
      </c>
      <c r="K101" s="13"/>
      <c r="L101" s="27">
        <v>277462</v>
      </c>
    </row>
    <row r="102" spans="1:12" ht="21" customHeight="1">
      <c r="A102" s="39" t="s">
        <v>119</v>
      </c>
      <c r="F102" s="27">
        <v>-6928994</v>
      </c>
      <c r="G102" s="13"/>
      <c r="H102" s="27">
        <v>-7229164</v>
      </c>
      <c r="I102" s="13"/>
      <c r="J102" s="27">
        <v>-6776998</v>
      </c>
      <c r="K102" s="13"/>
      <c r="L102" s="27">
        <v>-7137125</v>
      </c>
    </row>
    <row r="103" spans="1:12" ht="21" customHeight="1">
      <c r="A103" s="39" t="s">
        <v>120</v>
      </c>
      <c r="F103" s="27">
        <v>-813235</v>
      </c>
      <c r="G103" s="13"/>
      <c r="H103" s="27">
        <v>-384818</v>
      </c>
      <c r="I103" s="13"/>
      <c r="J103" s="27">
        <v>-813235</v>
      </c>
      <c r="K103" s="13"/>
      <c r="L103" s="27">
        <v>-268029</v>
      </c>
    </row>
    <row r="104" spans="1:12" ht="21" customHeight="1">
      <c r="A104" s="39" t="s">
        <v>121</v>
      </c>
      <c r="F104" s="27">
        <v>-1217200</v>
      </c>
      <c r="G104" s="13"/>
      <c r="H104" s="27">
        <v>-760000</v>
      </c>
      <c r="I104" s="13"/>
      <c r="J104" s="27">
        <v>-1207200</v>
      </c>
      <c r="K104" s="13"/>
      <c r="L104" s="27">
        <v>-760000</v>
      </c>
    </row>
    <row r="105" spans="1:12" ht="21" customHeight="1">
      <c r="A105" s="39" t="s">
        <v>122</v>
      </c>
      <c r="F105" s="29">
        <v>-37770804</v>
      </c>
      <c r="G105" s="13"/>
      <c r="H105" s="29">
        <v>-11879653</v>
      </c>
      <c r="I105" s="13"/>
      <c r="J105" s="29">
        <v>-34715860</v>
      </c>
      <c r="K105" s="13"/>
      <c r="L105" s="29">
        <v>-9689708</v>
      </c>
    </row>
    <row r="106" spans="1:12" ht="21" customHeight="1">
      <c r="A106" s="40" t="s">
        <v>123</v>
      </c>
      <c r="F106" s="29">
        <f>SUM(F100:F105)</f>
        <v>349544631</v>
      </c>
      <c r="G106" s="13"/>
      <c r="H106" s="29">
        <f>SUM(H100:H105)</f>
        <v>270578094</v>
      </c>
      <c r="I106" s="13"/>
      <c r="J106" s="29">
        <f>SUM(J100:J105)</f>
        <v>323225079</v>
      </c>
      <c r="K106" s="27"/>
      <c r="L106" s="29">
        <f>SUM(L100:L105)</f>
        <v>261303403</v>
      </c>
    </row>
    <row r="107" spans="1:12" ht="21" customHeight="1">
      <c r="A107" s="9"/>
      <c r="J107" s="27"/>
      <c r="K107" s="27"/>
      <c r="L107" s="27"/>
    </row>
    <row r="108" spans="1:12" ht="21" customHeight="1">
      <c r="A108" s="41" t="s">
        <v>28</v>
      </c>
      <c r="J108" s="27"/>
      <c r="K108" s="27"/>
      <c r="L108" s="27"/>
    </row>
    <row r="109" ht="24" customHeight="1">
      <c r="A109" s="6" t="s">
        <v>0</v>
      </c>
    </row>
    <row r="110" ht="24" customHeight="1">
      <c r="A110" s="40" t="s">
        <v>124</v>
      </c>
    </row>
    <row r="111" ht="24" customHeight="1">
      <c r="A111" s="42" t="s">
        <v>62</v>
      </c>
    </row>
    <row r="112" spans="1:12" ht="24" customHeight="1">
      <c r="A112" s="7"/>
      <c r="B112" s="8"/>
      <c r="C112" s="8"/>
      <c r="D112" s="8"/>
      <c r="E112" s="8"/>
      <c r="F112" s="8"/>
      <c r="G112" s="8"/>
      <c r="H112" s="8"/>
      <c r="I112" s="9"/>
      <c r="J112" s="7"/>
      <c r="K112" s="9"/>
      <c r="L112" s="30" t="s">
        <v>3</v>
      </c>
    </row>
    <row r="113" spans="1:12" ht="24" customHeight="1">
      <c r="A113" s="7"/>
      <c r="B113" s="8"/>
      <c r="C113" s="8"/>
      <c r="D113" s="8"/>
      <c r="E113" s="8"/>
      <c r="F113" s="93" t="s">
        <v>4</v>
      </c>
      <c r="G113" s="93"/>
      <c r="H113" s="93"/>
      <c r="I113" s="10"/>
      <c r="J113" s="92" t="s">
        <v>5</v>
      </c>
      <c r="K113" s="92"/>
      <c r="L113" s="92"/>
    </row>
    <row r="114" spans="1:12" ht="24" customHeight="1">
      <c r="A114" s="8"/>
      <c r="B114" s="8"/>
      <c r="C114" s="8"/>
      <c r="D114" s="4"/>
      <c r="E114" s="4"/>
      <c r="F114" s="12">
        <v>2566</v>
      </c>
      <c r="G114" s="4"/>
      <c r="H114" s="12">
        <v>2565</v>
      </c>
      <c r="I114" s="11"/>
      <c r="J114" s="12">
        <v>2566</v>
      </c>
      <c r="K114" s="4"/>
      <c r="L114" s="12">
        <v>2565</v>
      </c>
    </row>
    <row r="115" spans="1:12" ht="24" customHeight="1">
      <c r="A115" s="10" t="s">
        <v>125</v>
      </c>
      <c r="F115" s="13"/>
      <c r="G115" s="13"/>
      <c r="H115" s="13"/>
      <c r="I115" s="13"/>
      <c r="J115" s="13"/>
      <c r="K115" s="13"/>
      <c r="L115" s="13"/>
    </row>
    <row r="116" spans="1:12" ht="24" customHeight="1">
      <c r="A116" s="9" t="s">
        <v>126</v>
      </c>
      <c r="F116" s="27">
        <v>-399700</v>
      </c>
      <c r="G116" s="13"/>
      <c r="H116" s="27">
        <v>0</v>
      </c>
      <c r="I116" s="13"/>
      <c r="J116" s="27">
        <v>-1399500</v>
      </c>
      <c r="K116" s="13"/>
      <c r="L116" s="27">
        <v>0</v>
      </c>
    </row>
    <row r="117" spans="1:12" ht="24" customHeight="1">
      <c r="A117" s="28" t="s">
        <v>203</v>
      </c>
      <c r="F117" s="27">
        <v>-510000000</v>
      </c>
      <c r="G117" s="13"/>
      <c r="H117" s="27">
        <v>-378640777</v>
      </c>
      <c r="I117" s="13"/>
      <c r="J117" s="27">
        <v>-510000000</v>
      </c>
      <c r="K117" s="13"/>
      <c r="L117" s="27">
        <v>-370000777</v>
      </c>
    </row>
    <row r="118" spans="1:12" ht="24" customHeight="1">
      <c r="A118" s="9" t="s">
        <v>127</v>
      </c>
      <c r="I118" s="28"/>
      <c r="J118" s="28"/>
      <c r="K118" s="28"/>
      <c r="L118" s="28"/>
    </row>
    <row r="119" spans="1:12" ht="24" customHeight="1">
      <c r="A119" s="9" t="s">
        <v>128</v>
      </c>
      <c r="F119" s="27">
        <v>442277489</v>
      </c>
      <c r="G119" s="13"/>
      <c r="H119" s="27">
        <v>256019952</v>
      </c>
      <c r="I119" s="13"/>
      <c r="J119" s="27">
        <v>442277489</v>
      </c>
      <c r="K119" s="13"/>
      <c r="L119" s="27">
        <v>256019952</v>
      </c>
    </row>
    <row r="120" spans="1:12" ht="24" customHeight="1">
      <c r="A120" s="9" t="s">
        <v>183</v>
      </c>
      <c r="F120" s="27">
        <v>-71221</v>
      </c>
      <c r="G120" s="13"/>
      <c r="H120" s="27">
        <v>0</v>
      </c>
      <c r="I120" s="13"/>
      <c r="J120" s="27">
        <v>210202</v>
      </c>
      <c r="K120" s="13"/>
      <c r="L120" s="27">
        <v>0</v>
      </c>
    </row>
    <row r="121" spans="1:12" ht="24" customHeight="1">
      <c r="A121" s="28" t="s">
        <v>129</v>
      </c>
      <c r="F121" s="27">
        <v>0</v>
      </c>
      <c r="G121" s="13"/>
      <c r="H121" s="27">
        <v>0</v>
      </c>
      <c r="I121" s="13"/>
      <c r="J121" s="27">
        <v>0</v>
      </c>
      <c r="K121" s="13"/>
      <c r="L121" s="27">
        <v>-913207</v>
      </c>
    </row>
    <row r="122" spans="1:12" ht="24" customHeight="1">
      <c r="A122" s="9" t="s">
        <v>206</v>
      </c>
      <c r="F122" s="27">
        <v>-70561953</v>
      </c>
      <c r="G122" s="13"/>
      <c r="H122" s="27">
        <v>-59232556</v>
      </c>
      <c r="I122" s="13"/>
      <c r="J122" s="27">
        <v>-68511864</v>
      </c>
      <c r="K122" s="13"/>
      <c r="L122" s="27">
        <v>-57283647</v>
      </c>
    </row>
    <row r="123" spans="1:12" ht="24" customHeight="1">
      <c r="A123" s="9" t="s">
        <v>130</v>
      </c>
      <c r="F123" s="27">
        <v>-2260031</v>
      </c>
      <c r="G123" s="13"/>
      <c r="H123" s="27">
        <v>-669000</v>
      </c>
      <c r="I123" s="13"/>
      <c r="J123" s="27">
        <v>-2260031</v>
      </c>
      <c r="K123" s="13"/>
      <c r="L123" s="27">
        <v>-669000</v>
      </c>
    </row>
    <row r="124" spans="1:12" ht="24" customHeight="1">
      <c r="A124" s="9" t="s">
        <v>131</v>
      </c>
      <c r="F124" s="27">
        <v>-4483490</v>
      </c>
      <c r="G124" s="13"/>
      <c r="H124" s="27">
        <v>-1082976</v>
      </c>
      <c r="I124" s="13"/>
      <c r="J124" s="27">
        <v>-2021381</v>
      </c>
      <c r="K124" s="13"/>
      <c r="L124" s="27">
        <v>-927782</v>
      </c>
    </row>
    <row r="125" spans="1:12" ht="24" customHeight="1">
      <c r="A125" s="9" t="s">
        <v>132</v>
      </c>
      <c r="F125" s="27">
        <v>250260</v>
      </c>
      <c r="G125" s="13"/>
      <c r="H125" s="27">
        <v>66035</v>
      </c>
      <c r="I125" s="13"/>
      <c r="J125" s="15">
        <v>2178557</v>
      </c>
      <c r="K125" s="13"/>
      <c r="L125" s="15">
        <v>28265</v>
      </c>
    </row>
    <row r="126" spans="1:12" ht="24" customHeight="1">
      <c r="A126" s="79" t="s">
        <v>133</v>
      </c>
      <c r="F126" s="27">
        <v>0</v>
      </c>
      <c r="G126" s="13"/>
      <c r="H126" s="27">
        <v>0</v>
      </c>
      <c r="I126" s="13"/>
      <c r="J126" s="27">
        <v>0</v>
      </c>
      <c r="K126" s="13"/>
      <c r="L126" s="15">
        <v>11996400</v>
      </c>
    </row>
    <row r="127" spans="1:12" ht="24" customHeight="1">
      <c r="A127" s="9" t="s">
        <v>192</v>
      </c>
      <c r="F127" s="27">
        <v>-1851192</v>
      </c>
      <c r="G127" s="13"/>
      <c r="H127" s="27">
        <v>-2603292</v>
      </c>
      <c r="I127" s="13"/>
      <c r="J127" s="27">
        <v>-1832399</v>
      </c>
      <c r="K127" s="13"/>
      <c r="L127" s="27">
        <v>-2603292</v>
      </c>
    </row>
    <row r="128" spans="1:12" ht="24" customHeight="1">
      <c r="A128" s="10" t="s">
        <v>193</v>
      </c>
      <c r="F128" s="88">
        <f>SUM(F116:F127)</f>
        <v>-147099838</v>
      </c>
      <c r="G128" s="13"/>
      <c r="H128" s="14">
        <f>SUM(H116:H127)</f>
        <v>-186142614</v>
      </c>
      <c r="I128" s="13"/>
      <c r="J128" s="14">
        <f>SUM(J116:J127)</f>
        <v>-141358927</v>
      </c>
      <c r="K128" s="27"/>
      <c r="L128" s="14">
        <f>SUM(L116:L127)</f>
        <v>-164353088</v>
      </c>
    </row>
    <row r="129" spans="1:12" ht="24" customHeight="1">
      <c r="A129" s="10" t="s">
        <v>134</v>
      </c>
      <c r="F129" s="27"/>
      <c r="G129" s="13"/>
      <c r="H129" s="27"/>
      <c r="I129" s="13"/>
      <c r="J129" s="27"/>
      <c r="K129" s="27"/>
      <c r="L129" s="27"/>
    </row>
    <row r="130" spans="1:12" ht="24" customHeight="1">
      <c r="A130" s="9" t="s">
        <v>135</v>
      </c>
      <c r="F130" s="27">
        <v>-94014854</v>
      </c>
      <c r="G130" s="13"/>
      <c r="H130" s="27">
        <v>-71033706</v>
      </c>
      <c r="I130" s="13"/>
      <c r="J130" s="27">
        <v>-92882807</v>
      </c>
      <c r="K130" s="13"/>
      <c r="L130" s="27">
        <v>-70590145</v>
      </c>
    </row>
    <row r="131" spans="1:12" ht="24" customHeight="1">
      <c r="A131" s="9" t="s">
        <v>136</v>
      </c>
      <c r="F131" s="27">
        <v>-122306839</v>
      </c>
      <c r="G131" s="13"/>
      <c r="H131" s="27">
        <v>-413</v>
      </c>
      <c r="I131" s="13"/>
      <c r="J131" s="27">
        <v>-122306839</v>
      </c>
      <c r="K131" s="13"/>
      <c r="L131" s="27">
        <v>-413</v>
      </c>
    </row>
    <row r="132" spans="1:12" ht="24" customHeight="1">
      <c r="A132" s="10" t="s">
        <v>137</v>
      </c>
      <c r="F132" s="14">
        <f>SUM(F130:F131)</f>
        <v>-216321693</v>
      </c>
      <c r="G132" s="13"/>
      <c r="H132" s="14">
        <f>SUM(H130:H131)</f>
        <v>-71034119</v>
      </c>
      <c r="I132" s="13"/>
      <c r="J132" s="14">
        <f>SUM(J130:J131)</f>
        <v>-215189646</v>
      </c>
      <c r="K132" s="27"/>
      <c r="L132" s="14">
        <f>SUM(L130:L131)</f>
        <v>-70590558</v>
      </c>
    </row>
    <row r="133" spans="1:12" ht="24" customHeight="1">
      <c r="A133" s="9" t="s">
        <v>138</v>
      </c>
      <c r="F133" s="14">
        <v>83747</v>
      </c>
      <c r="G133" s="13"/>
      <c r="H133" s="14">
        <v>-224797</v>
      </c>
      <c r="I133" s="13"/>
      <c r="J133" s="14">
        <v>0</v>
      </c>
      <c r="K133" s="13"/>
      <c r="L133" s="14">
        <v>0</v>
      </c>
    </row>
    <row r="134" spans="1:12" ht="24" customHeight="1">
      <c r="A134" s="10" t="s">
        <v>194</v>
      </c>
      <c r="F134" s="27">
        <f>F106+F128+F132+F133</f>
        <v>-13793153</v>
      </c>
      <c r="G134" s="13"/>
      <c r="H134" s="27">
        <f>H106+H128+H132+H133</f>
        <v>13176564</v>
      </c>
      <c r="I134" s="13"/>
      <c r="J134" s="27">
        <f>J106+J128+J132+J133</f>
        <v>-33323494</v>
      </c>
      <c r="K134" s="27"/>
      <c r="L134" s="27">
        <f>L106+L128+L132+L133</f>
        <v>26359757</v>
      </c>
    </row>
    <row r="135" spans="1:12" ht="24" customHeight="1">
      <c r="A135" s="85" t="s">
        <v>195</v>
      </c>
      <c r="F135" s="29">
        <f>'BS'!H9</f>
        <v>174663045</v>
      </c>
      <c r="G135" s="13"/>
      <c r="H135" s="29">
        <v>161486481</v>
      </c>
      <c r="I135" s="13"/>
      <c r="J135" s="29">
        <f>'BS'!L9</f>
        <v>162626007</v>
      </c>
      <c r="K135" s="27"/>
      <c r="L135" s="29">
        <v>136266250</v>
      </c>
    </row>
    <row r="136" spans="1:12" ht="24" customHeight="1" thickBot="1">
      <c r="A136" s="42" t="s">
        <v>196</v>
      </c>
      <c r="F136" s="87">
        <f>SUM(F134:F135)</f>
        <v>160869892</v>
      </c>
      <c r="G136" s="13"/>
      <c r="H136" s="3">
        <f>SUM(H134:H135)</f>
        <v>174663045</v>
      </c>
      <c r="I136" s="13"/>
      <c r="J136" s="3">
        <f>SUM(J134:J135)</f>
        <v>129302513</v>
      </c>
      <c r="K136" s="27"/>
      <c r="L136" s="3">
        <f>SUM(L134:L135)</f>
        <v>162626007</v>
      </c>
    </row>
    <row r="137" spans="1:12" ht="24" customHeight="1" thickTop="1">
      <c r="A137" s="9"/>
      <c r="F137" s="27">
        <f>SUM(F136-'BS'!F9)</f>
        <v>0</v>
      </c>
      <c r="G137" s="13"/>
      <c r="H137" s="27">
        <f>SUM(H136-'BS'!H9)</f>
        <v>0</v>
      </c>
      <c r="I137" s="13"/>
      <c r="J137" s="27">
        <f>J136-'BS'!J9</f>
        <v>0</v>
      </c>
      <c r="K137" s="27">
        <v>0</v>
      </c>
      <c r="L137" s="27">
        <f>SUM(L136-'BS'!L9)</f>
        <v>0</v>
      </c>
    </row>
    <row r="138" spans="1:12" ht="24" customHeight="1">
      <c r="A138" s="26" t="s">
        <v>139</v>
      </c>
      <c r="F138" s="13"/>
      <c r="G138" s="13"/>
      <c r="H138" s="13"/>
      <c r="I138" s="13"/>
      <c r="J138" s="27"/>
      <c r="K138" s="27"/>
      <c r="L138" s="27"/>
    </row>
    <row r="139" spans="1:12" ht="24" customHeight="1">
      <c r="A139" s="15" t="s">
        <v>140</v>
      </c>
      <c r="F139" s="13"/>
      <c r="G139" s="13"/>
      <c r="H139" s="13"/>
      <c r="I139" s="13"/>
      <c r="J139" s="13"/>
      <c r="K139" s="13"/>
      <c r="L139" s="13"/>
    </row>
    <row r="140" spans="1:12" ht="24" customHeight="1">
      <c r="A140" s="15" t="s">
        <v>141</v>
      </c>
      <c r="F140" s="27">
        <v>4495465</v>
      </c>
      <c r="G140" s="13"/>
      <c r="H140" s="27">
        <v>1153784</v>
      </c>
      <c r="I140" s="13"/>
      <c r="J140" s="27">
        <v>2013356</v>
      </c>
      <c r="K140" s="13"/>
      <c r="L140" s="27">
        <v>1050590</v>
      </c>
    </row>
    <row r="141" spans="1:12" ht="24" customHeight="1">
      <c r="A141" s="15" t="s">
        <v>142</v>
      </c>
      <c r="F141" s="27">
        <v>65003566</v>
      </c>
      <c r="G141" s="13"/>
      <c r="H141" s="27">
        <v>31476026</v>
      </c>
      <c r="I141" s="13"/>
      <c r="J141" s="27">
        <v>59963664</v>
      </c>
      <c r="K141" s="13"/>
      <c r="L141" s="27">
        <v>31132979</v>
      </c>
    </row>
    <row r="142" spans="1:12" ht="24" customHeight="1">
      <c r="A142" s="15" t="s">
        <v>143</v>
      </c>
      <c r="F142" s="27">
        <v>61841015</v>
      </c>
      <c r="G142" s="13"/>
      <c r="H142" s="27">
        <v>29013680</v>
      </c>
      <c r="I142" s="13"/>
      <c r="J142" s="27">
        <v>56801113</v>
      </c>
      <c r="K142" s="13"/>
      <c r="L142" s="27">
        <v>28670632</v>
      </c>
    </row>
    <row r="143" spans="1:12" ht="24" customHeight="1">
      <c r="A143" s="15" t="s">
        <v>197</v>
      </c>
      <c r="F143" s="27"/>
      <c r="G143" s="13"/>
      <c r="H143" s="27"/>
      <c r="I143" s="13"/>
      <c r="J143" s="28"/>
      <c r="K143" s="13"/>
      <c r="L143" s="27"/>
    </row>
    <row r="144" spans="1:12" ht="24" customHeight="1">
      <c r="A144" s="28" t="s">
        <v>144</v>
      </c>
      <c r="F144" s="27">
        <v>95343257</v>
      </c>
      <c r="G144" s="13"/>
      <c r="H144" s="27">
        <v>10221995</v>
      </c>
      <c r="I144" s="13"/>
      <c r="J144" s="27">
        <v>96233901</v>
      </c>
      <c r="K144" s="13"/>
      <c r="L144" s="27">
        <v>11117162</v>
      </c>
    </row>
    <row r="145" spans="1:12" ht="24" customHeight="1">
      <c r="A145" s="15" t="s">
        <v>204</v>
      </c>
      <c r="G145" s="13"/>
      <c r="H145" s="27"/>
      <c r="I145" s="13"/>
      <c r="J145" s="28"/>
      <c r="K145" s="13"/>
      <c r="L145" s="27"/>
    </row>
    <row r="146" spans="1:12" ht="24" customHeight="1">
      <c r="A146" s="28" t="s">
        <v>144</v>
      </c>
      <c r="F146" s="13">
        <v>94633762</v>
      </c>
      <c r="G146" s="13"/>
      <c r="H146" s="27">
        <v>9767132</v>
      </c>
      <c r="I146" s="13"/>
      <c r="J146" s="27">
        <v>95589735</v>
      </c>
      <c r="K146" s="13"/>
      <c r="L146" s="27">
        <v>10616773</v>
      </c>
    </row>
    <row r="147" spans="1:12" ht="24" customHeight="1">
      <c r="A147" s="28" t="s">
        <v>145</v>
      </c>
      <c r="F147" s="13">
        <v>4375022</v>
      </c>
      <c r="G147" s="13"/>
      <c r="H147" s="13">
        <v>2386569</v>
      </c>
      <c r="I147" s="13"/>
      <c r="J147" s="27">
        <v>4175202</v>
      </c>
      <c r="K147" s="13"/>
      <c r="L147" s="13">
        <v>2380854</v>
      </c>
    </row>
    <row r="148" spans="1:12" ht="24" customHeight="1">
      <c r="A148" s="28" t="s">
        <v>146</v>
      </c>
      <c r="F148" s="13">
        <v>120635</v>
      </c>
      <c r="G148" s="13"/>
      <c r="H148" s="13">
        <v>87652</v>
      </c>
      <c r="I148" s="13"/>
      <c r="J148" s="27">
        <v>120635</v>
      </c>
      <c r="K148" s="13"/>
      <c r="L148" s="13">
        <v>87652</v>
      </c>
    </row>
    <row r="149" spans="6:12" ht="24" customHeight="1">
      <c r="F149" s="13"/>
      <c r="G149" s="13"/>
      <c r="H149" s="13"/>
      <c r="I149" s="13"/>
      <c r="J149" s="13"/>
      <c r="K149" s="13"/>
      <c r="L149" s="13"/>
    </row>
    <row r="150" ht="24" customHeight="1">
      <c r="A150" s="28" t="s">
        <v>28</v>
      </c>
    </row>
  </sheetData>
  <sheetProtection/>
  <mergeCells count="8">
    <mergeCell ref="J5:L5"/>
    <mergeCell ref="F5:H5"/>
    <mergeCell ref="F64:H64"/>
    <mergeCell ref="J64:L64"/>
    <mergeCell ref="F113:H113"/>
    <mergeCell ref="J113:L113"/>
    <mergeCell ref="F38:H38"/>
    <mergeCell ref="J38:L38"/>
  </mergeCells>
  <printOptions/>
  <pageMargins left="0.7874015748031497" right="0.31496062992125984" top="0.5118110236220472" bottom="0.11811023622047245" header="0.1968503937007874" footer="0.1968503937007874"/>
  <pageSetup horizontalDpi="600" verticalDpi="600" orientation="portrait" paperSize="9" scale="78" r:id="rId1"/>
  <rowBreaks count="3" manualBreakCount="3">
    <brk id="33" max="11" man="1"/>
    <brk id="59" max="11" man="1"/>
    <brk id="10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U59"/>
  <sheetViews>
    <sheetView showGridLines="0" view="pageBreakPreview" zoomScale="50" zoomScaleSheetLayoutView="50" zoomScalePageLayoutView="0" workbookViewId="0" topLeftCell="A6">
      <selection activeCell="K20" sqref="K20"/>
    </sheetView>
  </sheetViews>
  <sheetFormatPr defaultColWidth="9.28125" defaultRowHeight="24" customHeight="1"/>
  <cols>
    <col min="1" max="1" width="31.421875" style="9" customWidth="1"/>
    <col min="2" max="2" width="1.421875" style="9" customWidth="1"/>
    <col min="3" max="3" width="18.7109375" style="9" customWidth="1"/>
    <col min="4" max="4" width="1.421875" style="9" customWidth="1"/>
    <col min="5" max="5" width="18.7109375" style="9" customWidth="1"/>
    <col min="6" max="6" width="1.421875" style="9" customWidth="1"/>
    <col min="7" max="7" width="18.7109375" style="9" customWidth="1"/>
    <col min="8" max="8" width="1.421875" style="9" customWidth="1"/>
    <col min="9" max="9" width="18.7109375" style="9" customWidth="1"/>
    <col min="10" max="10" width="1.421875" style="9" customWidth="1"/>
    <col min="11" max="11" width="18.7109375" style="9" customWidth="1"/>
    <col min="12" max="12" width="1.421875" style="9" customWidth="1"/>
    <col min="13" max="13" width="18.7109375" style="9" customWidth="1"/>
    <col min="14" max="14" width="1.421875" style="9" customWidth="1"/>
    <col min="15" max="15" width="18.7109375" style="9" customWidth="1"/>
    <col min="16" max="16" width="1.421875" style="9" customWidth="1"/>
    <col min="17" max="17" width="18.7109375" style="9" customWidth="1"/>
    <col min="18" max="18" width="1.421875" style="9" customWidth="1"/>
    <col min="19" max="19" width="18.7109375" style="9" customWidth="1"/>
    <col min="20" max="16384" width="9.28125" style="9" customWidth="1"/>
  </cols>
  <sheetData>
    <row r="1" spans="1:21" s="28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15" ht="24" customHeight="1">
      <c r="A2" s="95" t="s">
        <v>147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24" customHeight="1">
      <c r="A3" s="95" t="s">
        <v>62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9" ht="24" customHeight="1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 ht="24" customHeight="1">
      <c r="A5" s="43"/>
      <c r="B5" s="43"/>
      <c r="C5" s="99" t="s">
        <v>4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5" ht="24" customHeight="1">
      <c r="A6" s="43"/>
      <c r="B6" s="43"/>
      <c r="C6" s="97" t="s">
        <v>56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7" ht="24" customHeight="1">
      <c r="A7" s="43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25" t="s">
        <v>148</v>
      </c>
      <c r="N7" s="44"/>
      <c r="O7" s="44"/>
      <c r="P7" s="44"/>
      <c r="Q7" s="44"/>
    </row>
    <row r="8" spans="1:15" ht="24" customHeight="1">
      <c r="A8" s="43"/>
      <c r="B8" s="43"/>
      <c r="C8" s="44"/>
      <c r="D8" s="44"/>
      <c r="E8" s="44"/>
      <c r="F8" s="44"/>
      <c r="G8" s="73" t="s">
        <v>176</v>
      </c>
      <c r="H8" s="44"/>
      <c r="I8" s="44"/>
      <c r="J8" s="44"/>
      <c r="K8" s="44"/>
      <c r="L8" s="44"/>
      <c r="M8" s="12" t="s">
        <v>149</v>
      </c>
      <c r="N8" s="44"/>
      <c r="O8" s="44"/>
    </row>
    <row r="9" spans="6:17" s="25" customFormat="1" ht="24" customHeight="1">
      <c r="F9" s="73"/>
      <c r="G9" s="73" t="s">
        <v>177</v>
      </c>
      <c r="I9" s="97" t="s">
        <v>52</v>
      </c>
      <c r="J9" s="97"/>
      <c r="K9" s="97"/>
      <c r="M9" s="25" t="s">
        <v>150</v>
      </c>
      <c r="O9" s="25" t="s">
        <v>151</v>
      </c>
      <c r="Q9" s="25" t="s">
        <v>152</v>
      </c>
    </row>
    <row r="10" spans="3:17" s="25" customFormat="1" ht="24" customHeight="1">
      <c r="C10" s="25" t="s">
        <v>153</v>
      </c>
      <c r="E10" s="25" t="s">
        <v>154</v>
      </c>
      <c r="F10" s="73"/>
      <c r="G10" s="73" t="s">
        <v>178</v>
      </c>
      <c r="I10" s="25" t="s">
        <v>155</v>
      </c>
      <c r="M10" s="25" t="s">
        <v>156</v>
      </c>
      <c r="O10" s="25" t="s">
        <v>45</v>
      </c>
      <c r="Q10" s="25" t="s">
        <v>157</v>
      </c>
    </row>
    <row r="11" spans="3:19" s="25" customFormat="1" ht="24" customHeight="1">
      <c r="C11" s="12" t="s">
        <v>158</v>
      </c>
      <c r="E11" s="12" t="s">
        <v>159</v>
      </c>
      <c r="F11" s="78"/>
      <c r="G11" s="74" t="s">
        <v>179</v>
      </c>
      <c r="I11" s="31" t="s">
        <v>160</v>
      </c>
      <c r="J11" s="32"/>
      <c r="K11" s="45" t="s">
        <v>161</v>
      </c>
      <c r="L11" s="46"/>
      <c r="M11" s="45" t="s">
        <v>162</v>
      </c>
      <c r="O11" s="12" t="s">
        <v>163</v>
      </c>
      <c r="Q11" s="12" t="s">
        <v>164</v>
      </c>
      <c r="S11" s="12" t="s">
        <v>151</v>
      </c>
    </row>
    <row r="12" spans="1:19" ht="24" customHeight="1">
      <c r="A12" s="10" t="s">
        <v>165</v>
      </c>
      <c r="C12" s="27">
        <v>81562356</v>
      </c>
      <c r="D12" s="27"/>
      <c r="E12" s="27">
        <v>709575820</v>
      </c>
      <c r="F12" s="27"/>
      <c r="G12" s="27">
        <v>0</v>
      </c>
      <c r="H12" s="27"/>
      <c r="I12" s="27">
        <v>8156250</v>
      </c>
      <c r="J12" s="27"/>
      <c r="K12" s="27">
        <v>6997344</v>
      </c>
      <c r="L12" s="27"/>
      <c r="M12" s="27">
        <v>272199</v>
      </c>
      <c r="N12" s="27"/>
      <c r="O12" s="27">
        <f>SUM(C12:M12)</f>
        <v>806563969</v>
      </c>
      <c r="P12" s="27"/>
      <c r="Q12" s="27">
        <v>365597</v>
      </c>
      <c r="S12" s="27">
        <f>SUM(O12,Q12)</f>
        <v>806929566</v>
      </c>
    </row>
    <row r="13" spans="1:19" ht="24" customHeight="1">
      <c r="A13" s="9" t="s">
        <v>205</v>
      </c>
      <c r="C13" s="27">
        <v>0</v>
      </c>
      <c r="D13" s="27"/>
      <c r="E13" s="27">
        <v>0</v>
      </c>
      <c r="F13" s="27"/>
      <c r="G13" s="27">
        <v>0</v>
      </c>
      <c r="H13" s="27"/>
      <c r="I13" s="27">
        <v>0</v>
      </c>
      <c r="J13" s="27"/>
      <c r="K13" s="27">
        <f>'PL&amp;CF'!H25</f>
        <v>118478232</v>
      </c>
      <c r="L13" s="27"/>
      <c r="M13" s="27">
        <v>0</v>
      </c>
      <c r="N13" s="27"/>
      <c r="O13" s="27">
        <f>SUM(C13:M13)</f>
        <v>118478232</v>
      </c>
      <c r="P13" s="27"/>
      <c r="Q13" s="27">
        <f>'PL&amp;CF'!H26</f>
        <v>-80438</v>
      </c>
      <c r="S13" s="27">
        <f>SUM(O13,Q13)</f>
        <v>118397794</v>
      </c>
    </row>
    <row r="14" spans="1:19" ht="24" customHeight="1">
      <c r="A14" s="9" t="s">
        <v>89</v>
      </c>
      <c r="C14" s="27">
        <v>0</v>
      </c>
      <c r="D14" s="27"/>
      <c r="E14" s="27">
        <v>0</v>
      </c>
      <c r="F14" s="27"/>
      <c r="G14" s="29">
        <v>0</v>
      </c>
      <c r="H14" s="27"/>
      <c r="I14" s="27">
        <v>0</v>
      </c>
      <c r="J14" s="27"/>
      <c r="K14" s="27">
        <f>'PL&amp;CF'!H49</f>
        <v>1976240</v>
      </c>
      <c r="L14" s="27"/>
      <c r="M14" s="27">
        <f>'PL&amp;CF'!H46</f>
        <v>-224797</v>
      </c>
      <c r="N14" s="27"/>
      <c r="O14" s="27">
        <f>SUM(C14:M14)</f>
        <v>1751443</v>
      </c>
      <c r="P14" s="27"/>
      <c r="Q14" s="27">
        <v>0</v>
      </c>
      <c r="S14" s="27">
        <f>SUM(O14,Q14)</f>
        <v>1751443</v>
      </c>
    </row>
    <row r="15" spans="1:19" ht="24" customHeight="1">
      <c r="A15" s="9" t="s">
        <v>167</v>
      </c>
      <c r="C15" s="14">
        <f>SUM(C13:C14)</f>
        <v>0</v>
      </c>
      <c r="D15" s="27"/>
      <c r="E15" s="14">
        <f>SUM(E13:E14)</f>
        <v>0</v>
      </c>
      <c r="F15" s="75"/>
      <c r="G15" s="14">
        <f>SUM(G13:G14)</f>
        <v>0</v>
      </c>
      <c r="H15" s="27"/>
      <c r="I15" s="14">
        <f>SUM(I13:I14)</f>
        <v>0</v>
      </c>
      <c r="J15" s="27"/>
      <c r="K15" s="14">
        <f>SUM(K13:K14)</f>
        <v>120454472</v>
      </c>
      <c r="L15" s="27"/>
      <c r="M15" s="14">
        <f>SUM(M13:M14)</f>
        <v>-224797</v>
      </c>
      <c r="N15" s="27"/>
      <c r="O15" s="14">
        <f>SUM(O13:O14)</f>
        <v>120229675</v>
      </c>
      <c r="Q15" s="14">
        <f>SUM(Q13:Q14)</f>
        <v>-80438</v>
      </c>
      <c r="S15" s="14">
        <f>SUM(S13:S14)</f>
        <v>120149237</v>
      </c>
    </row>
    <row r="16" spans="1:19" ht="24" customHeight="1" thickBot="1">
      <c r="A16" s="10" t="s">
        <v>168</v>
      </c>
      <c r="B16" s="25"/>
      <c r="C16" s="16">
        <f>SUM(C12,C15:C15)</f>
        <v>81562356</v>
      </c>
      <c r="D16" s="27"/>
      <c r="E16" s="16">
        <f>SUM(E12,E15:E15)</f>
        <v>709575820</v>
      </c>
      <c r="F16" s="75"/>
      <c r="G16" s="16">
        <f>SUM(G15:G15,G12)</f>
        <v>0</v>
      </c>
      <c r="H16" s="27"/>
      <c r="I16" s="16">
        <f>SUM(I12,I15:I15)</f>
        <v>8156250</v>
      </c>
      <c r="J16" s="27"/>
      <c r="K16" s="16">
        <f>SUM(K12,K15:K15)</f>
        <v>127451816</v>
      </c>
      <c r="L16" s="27"/>
      <c r="M16" s="16">
        <f>SUM(M12,M15:M15)</f>
        <v>47402</v>
      </c>
      <c r="N16" s="27"/>
      <c r="O16" s="16">
        <f>SUM(O12,O15:O15)</f>
        <v>926793644</v>
      </c>
      <c r="Q16" s="16">
        <f>SUM(Q12,Q15:Q15)</f>
        <v>285159</v>
      </c>
      <c r="S16" s="16">
        <f>SUM(S12,S15:S15)</f>
        <v>927078803</v>
      </c>
    </row>
    <row r="17" spans="1:19" ht="24" customHeight="1" thickTop="1">
      <c r="A17" s="10"/>
      <c r="B17" s="2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Q17" s="27"/>
      <c r="S17" s="27"/>
    </row>
    <row r="18" spans="1:19" ht="24" customHeight="1">
      <c r="A18" s="10" t="s">
        <v>169</v>
      </c>
      <c r="C18" s="27">
        <f>SUM(C16)</f>
        <v>81562356</v>
      </c>
      <c r="D18" s="27"/>
      <c r="E18" s="27">
        <f>SUM(E16)</f>
        <v>709575820</v>
      </c>
      <c r="F18" s="27"/>
      <c r="G18" s="27">
        <v>0</v>
      </c>
      <c r="H18" s="27"/>
      <c r="I18" s="27">
        <f>SUM(I16)</f>
        <v>8156250</v>
      </c>
      <c r="J18" s="27"/>
      <c r="K18" s="27">
        <f>SUM(K16)</f>
        <v>127451816</v>
      </c>
      <c r="L18" s="27"/>
      <c r="M18" s="27">
        <f>M16</f>
        <v>47402</v>
      </c>
      <c r="N18" s="27"/>
      <c r="O18" s="27">
        <f>SUM(C18:M18)</f>
        <v>926793644</v>
      </c>
      <c r="P18" s="27"/>
      <c r="Q18" s="27">
        <f>Q16</f>
        <v>285159</v>
      </c>
      <c r="S18" s="27">
        <f>SUM(O18,Q18)</f>
        <v>927078803</v>
      </c>
    </row>
    <row r="19" spans="1:19" ht="24" customHeight="1">
      <c r="A19" s="9" t="s">
        <v>166</v>
      </c>
      <c r="C19" s="27">
        <v>0</v>
      </c>
      <c r="D19" s="27"/>
      <c r="E19" s="27">
        <v>0</v>
      </c>
      <c r="F19" s="27"/>
      <c r="G19" s="27">
        <v>0</v>
      </c>
      <c r="H19" s="27"/>
      <c r="I19" s="27">
        <v>0</v>
      </c>
      <c r="J19" s="27"/>
      <c r="K19" s="27">
        <f>'PL&amp;CF'!F25</f>
        <v>178169413</v>
      </c>
      <c r="L19" s="27"/>
      <c r="M19" s="27">
        <v>0</v>
      </c>
      <c r="N19" s="27"/>
      <c r="O19" s="27">
        <f>SUM(C19:M19)</f>
        <v>178169413</v>
      </c>
      <c r="Q19" s="27">
        <f>'PL&amp;CF'!F26</f>
        <v>-67797</v>
      </c>
      <c r="S19" s="27">
        <f>SUM(O19,Q19)</f>
        <v>178101616</v>
      </c>
    </row>
    <row r="20" spans="1:19" ht="24" customHeight="1">
      <c r="A20" s="9" t="s">
        <v>89</v>
      </c>
      <c r="C20" s="27">
        <v>0</v>
      </c>
      <c r="D20" s="27"/>
      <c r="E20" s="27">
        <v>0</v>
      </c>
      <c r="F20" s="27"/>
      <c r="G20" s="29">
        <v>0</v>
      </c>
      <c r="H20" s="27"/>
      <c r="I20" s="27">
        <v>0</v>
      </c>
      <c r="J20" s="27"/>
      <c r="K20" s="27">
        <f>'PL&amp;CF'!F49</f>
        <v>0</v>
      </c>
      <c r="L20" s="27"/>
      <c r="M20" s="29">
        <f>'PL&amp;CF'!F46</f>
        <v>-1253</v>
      </c>
      <c r="N20" s="27"/>
      <c r="O20" s="27">
        <f>SUM(C20:M20)</f>
        <v>-1253</v>
      </c>
      <c r="Q20" s="27">
        <v>0</v>
      </c>
      <c r="S20" s="27">
        <f>SUM(O20,Q20)</f>
        <v>-1253</v>
      </c>
    </row>
    <row r="21" spans="1:19" ht="24" customHeight="1">
      <c r="A21" s="9" t="s">
        <v>167</v>
      </c>
      <c r="C21" s="76">
        <f>SUM(C19:C20)</f>
        <v>0</v>
      </c>
      <c r="D21" s="27"/>
      <c r="E21" s="76">
        <f>SUM(E19:E20)</f>
        <v>0</v>
      </c>
      <c r="F21" s="75"/>
      <c r="G21" s="76">
        <f>SUM(G19:G20)</f>
        <v>0</v>
      </c>
      <c r="H21" s="27"/>
      <c r="I21" s="76">
        <f>SUM(I19:I20)</f>
        <v>0</v>
      </c>
      <c r="J21" s="27"/>
      <c r="K21" s="76">
        <f>SUM(K19:K20)</f>
        <v>178169413</v>
      </c>
      <c r="L21" s="27"/>
      <c r="M21" s="76">
        <f>SUM(M19:M20)</f>
        <v>-1253</v>
      </c>
      <c r="N21" s="27"/>
      <c r="O21" s="76">
        <f>SUM(O19:O20)</f>
        <v>178168160</v>
      </c>
      <c r="Q21" s="76">
        <f>SUM(Q19:Q20)</f>
        <v>-67797</v>
      </c>
      <c r="S21" s="76">
        <f>SUM(S19:S20)</f>
        <v>178100363</v>
      </c>
    </row>
    <row r="22" spans="1:20" ht="24" customHeight="1">
      <c r="A22" s="9" t="s">
        <v>174</v>
      </c>
      <c r="C22" s="75"/>
      <c r="D22" s="75"/>
      <c r="E22" s="75"/>
      <c r="F22" s="75"/>
      <c r="G22" s="27"/>
      <c r="H22" s="75"/>
      <c r="I22" s="75"/>
      <c r="J22" s="75"/>
      <c r="K22" s="75"/>
      <c r="L22" s="75"/>
      <c r="M22" s="75"/>
      <c r="N22" s="75"/>
      <c r="O22" s="75"/>
      <c r="P22" s="77"/>
      <c r="Q22" s="75"/>
      <c r="R22" s="77"/>
      <c r="S22" s="75"/>
      <c r="T22" s="77"/>
    </row>
    <row r="23" spans="1:19" ht="24" customHeight="1">
      <c r="A23" s="9" t="s">
        <v>175</v>
      </c>
      <c r="C23" s="75">
        <v>0</v>
      </c>
      <c r="D23" s="27"/>
      <c r="E23" s="75">
        <v>0</v>
      </c>
      <c r="F23" s="75"/>
      <c r="G23" s="27">
        <v>-182638</v>
      </c>
      <c r="H23" s="27"/>
      <c r="I23" s="27">
        <v>0</v>
      </c>
      <c r="J23" s="27"/>
      <c r="K23" s="27">
        <v>0</v>
      </c>
      <c r="L23" s="27"/>
      <c r="M23" s="27">
        <v>0</v>
      </c>
      <c r="N23" s="27"/>
      <c r="O23" s="27">
        <f>SUM(C23:M23)</f>
        <v>-182638</v>
      </c>
      <c r="P23" s="27"/>
      <c r="Q23" s="27">
        <v>-217362</v>
      </c>
      <c r="R23" s="27"/>
      <c r="S23" s="27">
        <f>SUM(O23:Q23)</f>
        <v>-400000</v>
      </c>
    </row>
    <row r="24" spans="1:19" ht="24" customHeight="1">
      <c r="A24" s="79" t="s">
        <v>173</v>
      </c>
      <c r="C24" s="29">
        <v>0</v>
      </c>
      <c r="D24" s="27"/>
      <c r="E24" s="29">
        <v>0</v>
      </c>
      <c r="F24" s="75"/>
      <c r="G24" s="29">
        <v>0</v>
      </c>
      <c r="H24" s="27"/>
      <c r="I24" s="29">
        <v>0</v>
      </c>
      <c r="J24" s="27"/>
      <c r="K24" s="89">
        <v>-122339822</v>
      </c>
      <c r="L24" s="27"/>
      <c r="M24" s="29">
        <v>0</v>
      </c>
      <c r="N24" s="27"/>
      <c r="O24" s="29">
        <f>SUM(C24:M24)</f>
        <v>-122339822</v>
      </c>
      <c r="P24" s="27"/>
      <c r="Q24" s="29">
        <v>0</v>
      </c>
      <c r="R24" s="27"/>
      <c r="S24" s="29">
        <f>SUM(O24:Q24)</f>
        <v>-122339822</v>
      </c>
    </row>
    <row r="25" spans="1:19" ht="24" customHeight="1" thickBot="1">
      <c r="A25" s="10" t="s">
        <v>170</v>
      </c>
      <c r="B25" s="25"/>
      <c r="C25" s="16">
        <f>SUM(C21:C21,C18,C23,C24)</f>
        <v>81562356</v>
      </c>
      <c r="D25" s="27"/>
      <c r="E25" s="16">
        <f>SUM(E21:E21,E18,E23,E24)</f>
        <v>709575820</v>
      </c>
      <c r="F25" s="75"/>
      <c r="G25" s="16">
        <f>SUM(G21:G21,G18,G23,G24)</f>
        <v>-182638</v>
      </c>
      <c r="H25" s="27"/>
      <c r="I25" s="16">
        <f>SUM(I21:I21,I18,I23,I24)</f>
        <v>8156250</v>
      </c>
      <c r="J25" s="27"/>
      <c r="K25" s="16">
        <f>SUM(K21:K21,K18,K23,K24)</f>
        <v>183281407</v>
      </c>
      <c r="L25" s="27"/>
      <c r="M25" s="16">
        <f>SUM(M21:M21,M18,M23,M24)</f>
        <v>46149</v>
      </c>
      <c r="N25" s="27"/>
      <c r="O25" s="16">
        <f>SUM(O21:O21,O18,O23,O24)</f>
        <v>982439344</v>
      </c>
      <c r="Q25" s="16">
        <f>SUM(Q21:Q21,Q18,Q23,Q24)</f>
        <v>0</v>
      </c>
      <c r="S25" s="16">
        <f>SUM(S21:S21,S18,S23,S24)</f>
        <v>982439344</v>
      </c>
    </row>
    <row r="26" spans="1:19" ht="24" customHeight="1" thickTop="1">
      <c r="A26" s="10"/>
      <c r="B26" s="25"/>
      <c r="C26" s="27">
        <f>C16-'BS'!H55</f>
        <v>0</v>
      </c>
      <c r="D26" s="27"/>
      <c r="E26" s="27">
        <f>E16-'BS'!H56</f>
        <v>0</v>
      </c>
      <c r="F26" s="27"/>
      <c r="G26" s="27">
        <f>G16-'BS'!H59</f>
        <v>0</v>
      </c>
      <c r="H26" s="27"/>
      <c r="I26" s="27">
        <f>I16-'BS'!H60</f>
        <v>0</v>
      </c>
      <c r="J26" s="27"/>
      <c r="K26" s="27">
        <f>K16-'BS'!H61</f>
        <v>0</v>
      </c>
      <c r="L26" s="27"/>
      <c r="M26" s="27">
        <f>M16-'BS'!H62</f>
        <v>0</v>
      </c>
      <c r="N26" s="27"/>
      <c r="O26" s="27">
        <f>O16-'BS'!H63</f>
        <v>0</v>
      </c>
      <c r="Q26" s="13">
        <f>Q16-'BS'!H64</f>
        <v>0</v>
      </c>
      <c r="S26" s="13">
        <f>S16-'BS'!H65</f>
        <v>0</v>
      </c>
    </row>
    <row r="27" spans="3:19" ht="24" customHeight="1">
      <c r="C27" s="27">
        <f>C25-'BS'!F55</f>
        <v>0</v>
      </c>
      <c r="D27" s="27"/>
      <c r="E27" s="27">
        <f>E25-'BS'!F56</f>
        <v>0</v>
      </c>
      <c r="F27" s="27"/>
      <c r="G27" s="27">
        <f>G25-'BS'!F58</f>
        <v>0</v>
      </c>
      <c r="H27" s="27"/>
      <c r="I27" s="27">
        <f>I25-'BS'!F60</f>
        <v>0</v>
      </c>
      <c r="J27" s="27"/>
      <c r="K27" s="27">
        <f>K25-'BS'!F61</f>
        <v>0</v>
      </c>
      <c r="L27" s="27"/>
      <c r="M27" s="27">
        <f>M25-'BS'!F62</f>
        <v>0</v>
      </c>
      <c r="N27" s="27"/>
      <c r="O27" s="27">
        <f>O25-'BS'!F63</f>
        <v>0</v>
      </c>
      <c r="Q27" s="13">
        <f>Q25-'BS'!F64</f>
        <v>0</v>
      </c>
      <c r="S27" s="13">
        <f>S25-'BS'!F65</f>
        <v>0</v>
      </c>
    </row>
    <row r="28" spans="1:19" ht="24" customHeight="1">
      <c r="A28" s="96" t="s">
        <v>28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S28" s="13"/>
    </row>
    <row r="29" spans="4:15" ht="24" customHeight="1">
      <c r="D29" s="25"/>
      <c r="H29" s="25"/>
      <c r="I29" s="25"/>
      <c r="N29" s="15"/>
      <c r="O29" s="15"/>
    </row>
    <row r="30" spans="1:15" ht="24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24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24" customHeight="1">
      <c r="A32" s="25"/>
      <c r="B32" s="25"/>
      <c r="C32" s="25"/>
      <c r="D32" s="25"/>
      <c r="E32" s="25"/>
      <c r="F32" s="73"/>
      <c r="G32" s="73"/>
      <c r="H32" s="25"/>
      <c r="I32" s="25"/>
      <c r="J32" s="25"/>
      <c r="K32" s="25"/>
      <c r="L32" s="25"/>
      <c r="M32" s="25"/>
      <c r="N32" s="25"/>
      <c r="O32" s="25"/>
    </row>
    <row r="33" spans="4:15" ht="24" customHeight="1">
      <c r="D33" s="25"/>
      <c r="H33" s="25"/>
      <c r="I33" s="25"/>
      <c r="N33" s="15"/>
      <c r="O33" s="15"/>
    </row>
    <row r="34" spans="1:15" ht="24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24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59" ht="24" customHeight="1">
      <c r="D59" s="9">
        <f>SUM(D53:D58)</f>
        <v>0</v>
      </c>
    </row>
  </sheetData>
  <sheetProtection/>
  <mergeCells count="11">
    <mergeCell ref="A30:O30"/>
    <mergeCell ref="A31:O31"/>
    <mergeCell ref="A34:O34"/>
    <mergeCell ref="A35:O35"/>
    <mergeCell ref="A2:O2"/>
    <mergeCell ref="A3:O3"/>
    <mergeCell ref="A28:O28"/>
    <mergeCell ref="I9:K9"/>
    <mergeCell ref="C6:O6"/>
    <mergeCell ref="A4:S4"/>
    <mergeCell ref="C5:S5"/>
  </mergeCells>
  <printOptions/>
  <pageMargins left="0.7086614173228347" right="0.31496062992125984" top="0.7874015748031497" bottom="0.31496062992125984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Q58"/>
  <sheetViews>
    <sheetView showGridLines="0" view="pageBreakPreview" zoomScale="70" zoomScaleSheetLayoutView="70" zoomScalePageLayoutView="0" workbookViewId="0" topLeftCell="A4">
      <selection activeCell="C18" sqref="C18"/>
    </sheetView>
  </sheetViews>
  <sheetFormatPr defaultColWidth="9.28125" defaultRowHeight="24" customHeight="1"/>
  <cols>
    <col min="1" max="1" width="46.7109375" style="9" customWidth="1"/>
    <col min="2" max="2" width="1.57421875" style="9" customWidth="1"/>
    <col min="3" max="3" width="16.57421875" style="9" customWidth="1"/>
    <col min="4" max="4" width="1.57421875" style="9" customWidth="1"/>
    <col min="5" max="5" width="16.57421875" style="9" customWidth="1"/>
    <col min="6" max="6" width="1.57421875" style="9" customWidth="1"/>
    <col min="7" max="7" width="16.57421875" style="9" customWidth="1"/>
    <col min="8" max="8" width="1.57421875" style="9" customWidth="1"/>
    <col min="9" max="9" width="16.57421875" style="9" customWidth="1"/>
    <col min="10" max="10" width="1.57421875" style="9" customWidth="1"/>
    <col min="11" max="11" width="16.57421875" style="9" customWidth="1"/>
    <col min="12" max="16384" width="9.28125" style="9" customWidth="1"/>
  </cols>
  <sheetData>
    <row r="1" spans="1:17" s="28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1" ht="24" customHeight="1">
      <c r="A2" s="95" t="s">
        <v>147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4" customHeight="1">
      <c r="A3" s="95" t="s">
        <v>62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4" customHeight="1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24" customHeight="1">
      <c r="A5" s="43"/>
      <c r="B5" s="43"/>
      <c r="C5" s="99" t="s">
        <v>5</v>
      </c>
      <c r="D5" s="99"/>
      <c r="E5" s="99"/>
      <c r="F5" s="99"/>
      <c r="G5" s="99"/>
      <c r="H5" s="99"/>
      <c r="I5" s="99"/>
      <c r="J5" s="99"/>
      <c r="K5" s="99"/>
    </row>
    <row r="6" spans="7:9" s="25" customFormat="1" ht="24" customHeight="1">
      <c r="G6" s="100" t="s">
        <v>52</v>
      </c>
      <c r="H6" s="100"/>
      <c r="I6" s="100"/>
    </row>
    <row r="7" spans="3:7" s="25" customFormat="1" ht="24" customHeight="1">
      <c r="C7" s="25" t="s">
        <v>153</v>
      </c>
      <c r="E7" s="25" t="s">
        <v>154</v>
      </c>
      <c r="G7" s="25" t="s">
        <v>171</v>
      </c>
    </row>
    <row r="8" spans="3:11" s="25" customFormat="1" ht="24" customHeight="1">
      <c r="C8" s="12" t="s">
        <v>158</v>
      </c>
      <c r="E8" s="12" t="s">
        <v>159</v>
      </c>
      <c r="G8" s="31" t="s">
        <v>160</v>
      </c>
      <c r="H8" s="32"/>
      <c r="I8" s="45" t="s">
        <v>161</v>
      </c>
      <c r="K8" s="12" t="s">
        <v>151</v>
      </c>
    </row>
    <row r="9" spans="1:12" ht="24" customHeight="1">
      <c r="A9" s="10" t="s">
        <v>165</v>
      </c>
      <c r="C9" s="27">
        <v>81562356</v>
      </c>
      <c r="D9" s="27"/>
      <c r="E9" s="27">
        <v>709575820</v>
      </c>
      <c r="F9" s="27"/>
      <c r="G9" s="27">
        <v>8156250</v>
      </c>
      <c r="H9" s="27"/>
      <c r="I9" s="27">
        <v>-2902220</v>
      </c>
      <c r="J9" s="27"/>
      <c r="K9" s="27">
        <f>SUM(C9:I9)</f>
        <v>796392206</v>
      </c>
      <c r="L9" s="27"/>
    </row>
    <row r="10" spans="1:11" ht="24" customHeight="1">
      <c r="A10" s="9" t="s">
        <v>172</v>
      </c>
      <c r="C10" s="27">
        <v>0</v>
      </c>
      <c r="D10" s="27"/>
      <c r="E10" s="27">
        <v>0</v>
      </c>
      <c r="F10" s="27"/>
      <c r="G10" s="27">
        <v>0</v>
      </c>
      <c r="H10" s="27"/>
      <c r="I10" s="27">
        <f>'PL&amp;CF'!L25</f>
        <v>123690142</v>
      </c>
      <c r="J10" s="27"/>
      <c r="K10" s="27">
        <f>SUM(C10:I10)</f>
        <v>123690142</v>
      </c>
    </row>
    <row r="11" spans="1:11" ht="24" customHeight="1">
      <c r="A11" s="9" t="s">
        <v>89</v>
      </c>
      <c r="C11" s="29">
        <f>SUM(C10:C10)</f>
        <v>0</v>
      </c>
      <c r="D11" s="27"/>
      <c r="E11" s="29">
        <f>SUM(E10:E10)</f>
        <v>0</v>
      </c>
      <c r="F11" s="27"/>
      <c r="G11" s="29">
        <f>SUM(G10:G10)</f>
        <v>0</v>
      </c>
      <c r="H11" s="27"/>
      <c r="I11" s="29">
        <f>'PL&amp;CF'!H49</f>
        <v>1976240</v>
      </c>
      <c r="J11" s="27"/>
      <c r="K11" s="29">
        <f>SUM(C11:I11)</f>
        <v>1976240</v>
      </c>
    </row>
    <row r="12" spans="1:11" ht="24" customHeight="1">
      <c r="A12" s="9" t="s">
        <v>167</v>
      </c>
      <c r="C12" s="29">
        <f>SUM(C10:C11)</f>
        <v>0</v>
      </c>
      <c r="D12" s="27"/>
      <c r="E12" s="29">
        <f>SUM(E10:E11)</f>
        <v>0</v>
      </c>
      <c r="F12" s="27"/>
      <c r="G12" s="29">
        <f>SUM(G10:G11)</f>
        <v>0</v>
      </c>
      <c r="H12" s="27"/>
      <c r="I12" s="29">
        <f>SUM(I10:I11)</f>
        <v>125666382</v>
      </c>
      <c r="J12" s="27"/>
      <c r="K12" s="29">
        <f>SUM(K10:K11)</f>
        <v>125666382</v>
      </c>
    </row>
    <row r="13" spans="1:11" ht="24" customHeight="1" thickBot="1">
      <c r="A13" s="10" t="s">
        <v>168</v>
      </c>
      <c r="B13" s="25"/>
      <c r="C13" s="16">
        <f>SUM(C9,C12)</f>
        <v>81562356</v>
      </c>
      <c r="D13" s="27"/>
      <c r="E13" s="16">
        <f>SUM(E9,E12)</f>
        <v>709575820</v>
      </c>
      <c r="F13" s="27"/>
      <c r="G13" s="16">
        <f>SUM(G9,G12)</f>
        <v>8156250</v>
      </c>
      <c r="H13" s="27"/>
      <c r="I13" s="16">
        <f>SUM(I9,I12)</f>
        <v>122764162</v>
      </c>
      <c r="J13" s="27"/>
      <c r="K13" s="16">
        <f>SUM(K9,K12)</f>
        <v>922058588</v>
      </c>
    </row>
    <row r="14" spans="1:11" ht="24" customHeight="1" thickTop="1">
      <c r="A14" s="10"/>
      <c r="B14" s="25"/>
      <c r="C14" s="27"/>
      <c r="D14" s="27"/>
      <c r="E14" s="27"/>
      <c r="F14" s="27"/>
      <c r="G14" s="27"/>
      <c r="H14" s="27"/>
      <c r="I14" s="27"/>
      <c r="J14" s="27"/>
      <c r="K14" s="27"/>
    </row>
    <row r="15" spans="1:12" ht="24" customHeight="1">
      <c r="A15" s="10" t="s">
        <v>169</v>
      </c>
      <c r="C15" s="27">
        <f>SUM(C13)</f>
        <v>81562356</v>
      </c>
      <c r="D15" s="27"/>
      <c r="E15" s="27">
        <f>SUM(E13)</f>
        <v>709575820</v>
      </c>
      <c r="F15" s="27"/>
      <c r="G15" s="27">
        <f>SUM(G13)</f>
        <v>8156250</v>
      </c>
      <c r="H15" s="27"/>
      <c r="I15" s="27">
        <f>SUM(I13)</f>
        <v>122764162</v>
      </c>
      <c r="J15" s="27"/>
      <c r="K15" s="27">
        <f>SUM(C15:I15)</f>
        <v>922058588</v>
      </c>
      <c r="L15" s="27"/>
    </row>
    <row r="16" spans="1:12" ht="24" customHeight="1">
      <c r="A16" s="9" t="s">
        <v>172</v>
      </c>
      <c r="C16" s="29">
        <v>0</v>
      </c>
      <c r="D16" s="27"/>
      <c r="E16" s="29">
        <v>0</v>
      </c>
      <c r="F16" s="27"/>
      <c r="G16" s="29">
        <v>0</v>
      </c>
      <c r="H16" s="27"/>
      <c r="I16" s="29">
        <f>'PL&amp;CF'!J25</f>
        <v>182921039</v>
      </c>
      <c r="J16" s="27"/>
      <c r="K16" s="29">
        <f>SUM(C16:I16)</f>
        <v>182921039</v>
      </c>
      <c r="L16" s="27"/>
    </row>
    <row r="17" spans="1:12" s="72" customFormat="1" ht="24" customHeight="1">
      <c r="A17" s="9" t="s">
        <v>167</v>
      </c>
      <c r="B17" s="9"/>
      <c r="C17" s="91">
        <f>SUM(C16:C16)</f>
        <v>0</v>
      </c>
      <c r="D17" s="9"/>
      <c r="E17" s="91">
        <f>SUM(E16:E16)</f>
        <v>0</v>
      </c>
      <c r="F17" s="9"/>
      <c r="G17" s="91">
        <f>SUM(G16:G16)</f>
        <v>0</v>
      </c>
      <c r="H17" s="9"/>
      <c r="I17" s="91">
        <f>SUM(I16:I16)</f>
        <v>182921039</v>
      </c>
      <c r="J17" s="79"/>
      <c r="K17" s="91">
        <f>SUM(K16:K16)</f>
        <v>182921039</v>
      </c>
      <c r="L17" s="79"/>
    </row>
    <row r="18" spans="1:11" ht="24" customHeight="1">
      <c r="A18" s="79" t="s">
        <v>173</v>
      </c>
      <c r="C18" s="29">
        <f>SUM(C16:C17)</f>
        <v>0</v>
      </c>
      <c r="D18" s="27"/>
      <c r="E18" s="29">
        <f>SUM(E16:E17)</f>
        <v>0</v>
      </c>
      <c r="F18" s="27"/>
      <c r="G18" s="29">
        <f>SUM(G16:G16)</f>
        <v>0</v>
      </c>
      <c r="H18" s="27"/>
      <c r="I18" s="90">
        <v>-122339822</v>
      </c>
      <c r="J18" s="79"/>
      <c r="K18" s="89">
        <f>I18</f>
        <v>-122339822</v>
      </c>
    </row>
    <row r="19" spans="1:11" ht="24" customHeight="1" thickBot="1">
      <c r="A19" s="10" t="s">
        <v>170</v>
      </c>
      <c r="B19" s="25"/>
      <c r="C19" s="16">
        <f>SUM(C15,C17:C18)</f>
        <v>81562356</v>
      </c>
      <c r="D19" s="27"/>
      <c r="E19" s="16">
        <f>SUM(E15,E17:E18)</f>
        <v>709575820</v>
      </c>
      <c r="F19" s="27"/>
      <c r="G19" s="16">
        <f>SUM(G15,G17:G18)</f>
        <v>8156250</v>
      </c>
      <c r="H19" s="27"/>
      <c r="I19" s="16">
        <f>SUM(I15,I17:I18)</f>
        <v>183345379</v>
      </c>
      <c r="J19" s="27"/>
      <c r="K19" s="16">
        <f>SUM(K15,K17:K18)</f>
        <v>982639805</v>
      </c>
    </row>
    <row r="20" spans="1:11" ht="24" customHeight="1" thickTop="1">
      <c r="A20" s="10"/>
      <c r="B20" s="25"/>
      <c r="C20" s="27">
        <f>C13-'BS'!L55</f>
        <v>0</v>
      </c>
      <c r="D20" s="27"/>
      <c r="E20" s="27">
        <f>E13-'BS'!L56</f>
        <v>0</v>
      </c>
      <c r="F20" s="27"/>
      <c r="G20" s="27">
        <f>G13-'BS'!L60</f>
        <v>0</v>
      </c>
      <c r="H20" s="27"/>
      <c r="I20" s="27">
        <f>I13-'BS'!L61</f>
        <v>0</v>
      </c>
      <c r="J20" s="27"/>
      <c r="K20" s="27">
        <f>K13-'BS'!L65</f>
        <v>0</v>
      </c>
    </row>
    <row r="21" spans="3:11" ht="24" customHeight="1">
      <c r="C21" s="27">
        <f>C19-'BS'!J55</f>
        <v>0</v>
      </c>
      <c r="D21" s="27"/>
      <c r="E21" s="27">
        <f>E19-'BS'!J56</f>
        <v>0</v>
      </c>
      <c r="F21" s="27"/>
      <c r="G21" s="27">
        <f>G19-'BS'!J60</f>
        <v>0</v>
      </c>
      <c r="H21" s="27"/>
      <c r="I21" s="27">
        <f>I19-'BS'!J61</f>
        <v>0</v>
      </c>
      <c r="J21" s="27"/>
      <c r="K21" s="27">
        <f>K19-'BS'!J65</f>
        <v>0</v>
      </c>
    </row>
    <row r="22" spans="1:11" ht="24" customHeight="1">
      <c r="A22" s="96" t="s">
        <v>28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24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24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2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4:11" ht="24" customHeight="1">
      <c r="D26" s="25"/>
      <c r="F26" s="25"/>
      <c r="J26" s="15"/>
      <c r="K26" s="15"/>
    </row>
    <row r="27" spans="1:11" ht="24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24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58" ht="24" customHeight="1">
      <c r="D58" s="9">
        <f>SUM(D52:D57)</f>
        <v>0</v>
      </c>
    </row>
  </sheetData>
  <sheetProtection/>
  <mergeCells count="10">
    <mergeCell ref="A24:K24"/>
    <mergeCell ref="A27:K27"/>
    <mergeCell ref="A28:K28"/>
    <mergeCell ref="A2:K2"/>
    <mergeCell ref="A3:K3"/>
    <mergeCell ref="A4:K4"/>
    <mergeCell ref="C5:K5"/>
    <mergeCell ref="G6:I6"/>
    <mergeCell ref="A22:K22"/>
    <mergeCell ref="A23:K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Kamolwan.Theeravetch</dc:creator>
  <cp:keywords/>
  <dc:description/>
  <cp:lastModifiedBy>Pakamart Poopalai</cp:lastModifiedBy>
  <cp:lastPrinted>2024-02-23T07:48:38Z</cp:lastPrinted>
  <dcterms:created xsi:type="dcterms:W3CDTF">2011-09-29T08:05:59Z</dcterms:created>
  <dcterms:modified xsi:type="dcterms:W3CDTF">2024-02-23T07:48:53Z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0x01010084EF274AC30F074388E9502B97691C67</vt:lpwstr>
  </property>
  <property fmtid="{D5CDD505-2E9C-101B-9397-08002B2CF9AE}" pid="3" name="_activity">
    <vt:lpwstr/>
  </property>
</Properties>
</file>